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ver\Documents\CONTABILIDAD 2022\CUENTA PUBLICA NAICA 2022\"/>
    </mc:Choice>
  </mc:AlternateContent>
  <xr:revisionPtr revIDLastSave="0" documentId="13_ncr:1_{0E27A3CF-87C4-4D99-946F-F89636C8878F}" xr6:coauthVersionLast="45" xr6:coauthVersionMax="47" xr10:uidLastSave="{00000000-0000-0000-0000-000000000000}"/>
  <bookViews>
    <workbookView xWindow="-120" yWindow="-120" windowWidth="20730" windowHeight="11160" xr2:uid="{501340A3-0999-4924-917A-D7A113EDA485}"/>
  </bookViews>
  <sheets>
    <sheet name="PIGOO ENE-OCTUBRE 202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49" i="1" l="1"/>
  <c r="N150" i="1"/>
  <c r="N151" i="1"/>
  <c r="N152" i="1"/>
  <c r="N148" i="1"/>
  <c r="N140" i="1"/>
  <c r="N130" i="1"/>
  <c r="N131" i="1"/>
  <c r="N132" i="1"/>
  <c r="N133" i="1"/>
  <c r="N129" i="1"/>
  <c r="N123" i="1"/>
  <c r="N122" i="1"/>
  <c r="N60" i="1"/>
  <c r="N46" i="1"/>
  <c r="N47" i="1"/>
  <c r="N48" i="1"/>
  <c r="N49" i="1"/>
  <c r="N50" i="1"/>
  <c r="N51" i="1"/>
  <c r="N45" i="1"/>
  <c r="N32" i="1"/>
  <c r="N31" i="1"/>
  <c r="N30" i="1"/>
  <c r="N29" i="1"/>
  <c r="N27" i="1" s="1"/>
  <c r="N28" i="1"/>
  <c r="N26" i="1"/>
  <c r="N25" i="1"/>
  <c r="N14" i="1"/>
  <c r="N17" i="1"/>
  <c r="N18" i="1"/>
  <c r="N19" i="1"/>
  <c r="N20" i="1"/>
  <c r="N21" i="1"/>
  <c r="N16" i="1"/>
  <c r="N15" i="1"/>
  <c r="M189" i="1" l="1"/>
  <c r="L189" i="1" l="1"/>
  <c r="I108" i="1" l="1"/>
  <c r="K189" i="1" l="1"/>
  <c r="J189" i="1"/>
  <c r="I189" i="1"/>
  <c r="H189" i="1"/>
  <c r="G189" i="1" l="1"/>
  <c r="F168" i="1" l="1"/>
  <c r="G168" i="1"/>
  <c r="E120" i="1" l="1"/>
  <c r="E119" i="1"/>
  <c r="E117" i="1"/>
  <c r="E116" i="1"/>
  <c r="M14" i="1" l="1"/>
  <c r="L14" i="1"/>
  <c r="K14" i="1"/>
  <c r="J14" i="1"/>
  <c r="I14" i="1"/>
  <c r="H14" i="1"/>
  <c r="G14" i="1"/>
  <c r="F14" i="1"/>
  <c r="E14" i="1"/>
  <c r="M202" i="1" l="1"/>
  <c r="M201" i="1" s="1"/>
  <c r="L202" i="1"/>
  <c r="L201" i="1" s="1"/>
  <c r="K202" i="1"/>
  <c r="K201" i="1" s="1"/>
  <c r="J202" i="1"/>
  <c r="J201" i="1" s="1"/>
  <c r="I202" i="1"/>
  <c r="I201" i="1" s="1"/>
  <c r="G202" i="1"/>
  <c r="G201" i="1" s="1"/>
  <c r="E202" i="1"/>
  <c r="E201" i="1" s="1"/>
  <c r="D202" i="1"/>
  <c r="D201" i="1" s="1"/>
  <c r="C202" i="1"/>
  <c r="C201" i="1" s="1"/>
  <c r="B202" i="1"/>
  <c r="B201" i="1" s="1"/>
  <c r="F189" i="1"/>
  <c r="E189" i="1"/>
  <c r="D189" i="1"/>
  <c r="C189" i="1"/>
  <c r="B189" i="1"/>
  <c r="K168" i="1"/>
  <c r="I168" i="1"/>
  <c r="H168" i="1"/>
  <c r="E168" i="1"/>
  <c r="D168" i="1"/>
  <c r="C168" i="1"/>
  <c r="B168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R148" i="1"/>
  <c r="R147" i="1" s="1"/>
  <c r="Q148" i="1"/>
  <c r="Q147" i="1" s="1"/>
  <c r="P148" i="1"/>
  <c r="P147" i="1" s="1"/>
  <c r="O148" i="1"/>
  <c r="O147" i="1" s="1"/>
  <c r="N147" i="1"/>
  <c r="M147" i="1"/>
  <c r="L147" i="1"/>
  <c r="K147" i="1"/>
  <c r="J147" i="1"/>
  <c r="J146" i="1" s="1"/>
  <c r="I147" i="1"/>
  <c r="I146" i="1" s="1"/>
  <c r="H147" i="1"/>
  <c r="H146" i="1" s="1"/>
  <c r="G147" i="1"/>
  <c r="G146" i="1" s="1"/>
  <c r="F147" i="1"/>
  <c r="F146" i="1" s="1"/>
  <c r="E147" i="1"/>
  <c r="E146" i="1" s="1"/>
  <c r="D147" i="1"/>
  <c r="D146" i="1" s="1"/>
  <c r="C147" i="1"/>
  <c r="C146" i="1" s="1"/>
  <c r="B147" i="1"/>
  <c r="B146" i="1" s="1"/>
  <c r="M146" i="1"/>
  <c r="L146" i="1"/>
  <c r="K146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M128" i="1"/>
  <c r="M127" i="1" s="1"/>
  <c r="M219" i="1" s="1"/>
  <c r="L128" i="1"/>
  <c r="L127" i="1" s="1"/>
  <c r="L219" i="1" s="1"/>
  <c r="K128" i="1"/>
  <c r="K127" i="1" s="1"/>
  <c r="K143" i="1" s="1"/>
  <c r="J128" i="1"/>
  <c r="J127" i="1" s="1"/>
  <c r="J143" i="1" s="1"/>
  <c r="I128" i="1"/>
  <c r="I127" i="1" s="1"/>
  <c r="H128" i="1"/>
  <c r="H127" i="1" s="1"/>
  <c r="G128" i="1"/>
  <c r="G127" i="1" s="1"/>
  <c r="G143" i="1" s="1"/>
  <c r="F128" i="1"/>
  <c r="F127" i="1" s="1"/>
  <c r="F143" i="1" s="1"/>
  <c r="E128" i="1"/>
  <c r="E127" i="1" s="1"/>
  <c r="E219" i="1" s="1"/>
  <c r="D128" i="1"/>
  <c r="D127" i="1" s="1"/>
  <c r="D219" i="1" s="1"/>
  <c r="C128" i="1"/>
  <c r="C127" i="1" s="1"/>
  <c r="C143" i="1" s="1"/>
  <c r="B128" i="1"/>
  <c r="B127" i="1" s="1"/>
  <c r="B143" i="1" s="1"/>
  <c r="D120" i="1"/>
  <c r="C120" i="1"/>
  <c r="C119" i="1"/>
  <c r="B119" i="1"/>
  <c r="N118" i="1"/>
  <c r="D117" i="1"/>
  <c r="C117" i="1"/>
  <c r="B117" i="1"/>
  <c r="D116" i="1"/>
  <c r="C116" i="1"/>
  <c r="B116" i="1"/>
  <c r="M115" i="1"/>
  <c r="L115" i="1"/>
  <c r="K115" i="1"/>
  <c r="J115" i="1"/>
  <c r="I115" i="1"/>
  <c r="H115" i="1"/>
  <c r="G115" i="1"/>
  <c r="F115" i="1"/>
  <c r="E115" i="1"/>
  <c r="N113" i="1"/>
  <c r="N112" i="1"/>
  <c r="N111" i="1"/>
  <c r="N110" i="1"/>
  <c r="N109" i="1"/>
  <c r="M108" i="1"/>
  <c r="L108" i="1"/>
  <c r="K108" i="1"/>
  <c r="J108" i="1"/>
  <c r="H108" i="1"/>
  <c r="G108" i="1"/>
  <c r="F108" i="1"/>
  <c r="E108" i="1"/>
  <c r="D108" i="1"/>
  <c r="C108" i="1"/>
  <c r="B108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N97" i="1"/>
  <c r="N96" i="1"/>
  <c r="M95" i="1"/>
  <c r="L95" i="1"/>
  <c r="K95" i="1"/>
  <c r="J95" i="1"/>
  <c r="I95" i="1"/>
  <c r="H95" i="1"/>
  <c r="G95" i="1"/>
  <c r="F95" i="1"/>
  <c r="E95" i="1"/>
  <c r="D95" i="1"/>
  <c r="C95" i="1"/>
  <c r="B95" i="1"/>
  <c r="N92" i="1"/>
  <c r="N91" i="1"/>
  <c r="N90" i="1"/>
  <c r="N89" i="1"/>
  <c r="N88" i="1"/>
  <c r="M87" i="1"/>
  <c r="M75" i="1" s="1"/>
  <c r="L87" i="1"/>
  <c r="L75" i="1" s="1"/>
  <c r="K87" i="1"/>
  <c r="K75" i="1" s="1"/>
  <c r="J87" i="1"/>
  <c r="J75" i="1" s="1"/>
  <c r="I87" i="1"/>
  <c r="I75" i="1" s="1"/>
  <c r="H87" i="1"/>
  <c r="H75" i="1" s="1"/>
  <c r="G87" i="1"/>
  <c r="F87" i="1"/>
  <c r="F75" i="1" s="1"/>
  <c r="E87" i="1"/>
  <c r="E75" i="1" s="1"/>
  <c r="D87" i="1"/>
  <c r="C87" i="1"/>
  <c r="C75" i="1" s="1"/>
  <c r="B87" i="1"/>
  <c r="B75" i="1" s="1"/>
  <c r="N82" i="1"/>
  <c r="M81" i="1"/>
  <c r="L81" i="1"/>
  <c r="K81" i="1"/>
  <c r="J81" i="1"/>
  <c r="I81" i="1"/>
  <c r="H81" i="1"/>
  <c r="G81" i="1"/>
  <c r="F81" i="1"/>
  <c r="E81" i="1"/>
  <c r="D81" i="1"/>
  <c r="C81" i="1"/>
  <c r="B81" i="1"/>
  <c r="N69" i="1"/>
  <c r="N67" i="1"/>
  <c r="M66" i="1"/>
  <c r="L66" i="1"/>
  <c r="K66" i="1"/>
  <c r="J66" i="1"/>
  <c r="I66" i="1"/>
  <c r="H66" i="1"/>
  <c r="G66" i="1"/>
  <c r="F66" i="1"/>
  <c r="E66" i="1"/>
  <c r="D66" i="1"/>
  <c r="C66" i="1"/>
  <c r="B66" i="1"/>
  <c r="N64" i="1"/>
  <c r="N62" i="1"/>
  <c r="M61" i="1"/>
  <c r="L61" i="1"/>
  <c r="K61" i="1"/>
  <c r="J61" i="1"/>
  <c r="I61" i="1"/>
  <c r="H61" i="1"/>
  <c r="G61" i="1"/>
  <c r="F61" i="1"/>
  <c r="E61" i="1"/>
  <c r="D61" i="1"/>
  <c r="C61" i="1"/>
  <c r="B61" i="1"/>
  <c r="I54" i="1"/>
  <c r="H54" i="1"/>
  <c r="G54" i="1"/>
  <c r="F54" i="1"/>
  <c r="E54" i="1"/>
  <c r="D54" i="1"/>
  <c r="C54" i="1"/>
  <c r="B54" i="1"/>
  <c r="B51" i="1"/>
  <c r="M44" i="1"/>
  <c r="L44" i="1"/>
  <c r="K44" i="1"/>
  <c r="J44" i="1"/>
  <c r="I44" i="1"/>
  <c r="H44" i="1"/>
  <c r="G44" i="1"/>
  <c r="F44" i="1"/>
  <c r="E44" i="1"/>
  <c r="D44" i="1"/>
  <c r="C44" i="1"/>
  <c r="B44" i="1"/>
  <c r="N42" i="1"/>
  <c r="N40" i="1"/>
  <c r="N39" i="1"/>
  <c r="N38" i="1"/>
  <c r="M37" i="1"/>
  <c r="L37" i="1"/>
  <c r="K37" i="1"/>
  <c r="J37" i="1"/>
  <c r="I37" i="1"/>
  <c r="H37" i="1"/>
  <c r="G37" i="1"/>
  <c r="F37" i="1"/>
  <c r="E37" i="1"/>
  <c r="D37" i="1"/>
  <c r="C37" i="1"/>
  <c r="B37" i="1"/>
  <c r="N36" i="1"/>
  <c r="O27" i="1"/>
  <c r="N24" i="1"/>
  <c r="M27" i="1"/>
  <c r="M24" i="1" s="1"/>
  <c r="L27" i="1"/>
  <c r="L24" i="1" s="1"/>
  <c r="K27" i="1"/>
  <c r="K24" i="1" s="1"/>
  <c r="J27" i="1"/>
  <c r="J24" i="1" s="1"/>
  <c r="I27" i="1"/>
  <c r="I24" i="1" s="1"/>
  <c r="H27" i="1"/>
  <c r="H24" i="1" s="1"/>
  <c r="G27" i="1"/>
  <c r="G24" i="1" s="1"/>
  <c r="F27" i="1"/>
  <c r="F24" i="1" s="1"/>
  <c r="E27" i="1"/>
  <c r="E24" i="1" s="1"/>
  <c r="D27" i="1"/>
  <c r="D24" i="1" s="1"/>
  <c r="C27" i="1"/>
  <c r="C24" i="1" s="1"/>
  <c r="B27" i="1"/>
  <c r="B24" i="1" s="1"/>
  <c r="O24" i="1"/>
  <c r="D14" i="1"/>
  <c r="D13" i="1" s="1"/>
  <c r="D12" i="1" s="1"/>
  <c r="D11" i="1" s="1"/>
  <c r="C14" i="1"/>
  <c r="C13" i="1" s="1"/>
  <c r="C12" i="1" s="1"/>
  <c r="C11" i="1" s="1"/>
  <c r="B14" i="1"/>
  <c r="B13" i="1" s="1"/>
  <c r="B12" i="1" s="1"/>
  <c r="B11" i="1" s="1"/>
  <c r="O13" i="1"/>
  <c r="O12" i="1" s="1"/>
  <c r="O11" i="1" s="1"/>
  <c r="N13" i="1"/>
  <c r="N12" i="1" s="1"/>
  <c r="M13" i="1"/>
  <c r="M12" i="1" s="1"/>
  <c r="M11" i="1" s="1"/>
  <c r="L13" i="1"/>
  <c r="L12" i="1" s="1"/>
  <c r="L11" i="1" s="1"/>
  <c r="K13" i="1"/>
  <c r="K12" i="1" s="1"/>
  <c r="K11" i="1" s="1"/>
  <c r="J13" i="1"/>
  <c r="J12" i="1" s="1"/>
  <c r="J11" i="1" s="1"/>
  <c r="I13" i="1"/>
  <c r="I12" i="1" s="1"/>
  <c r="I11" i="1" s="1"/>
  <c r="H13" i="1"/>
  <c r="H12" i="1" s="1"/>
  <c r="H11" i="1" s="1"/>
  <c r="G13" i="1"/>
  <c r="G12" i="1" s="1"/>
  <c r="G11" i="1" s="1"/>
  <c r="F13" i="1"/>
  <c r="F12" i="1" s="1"/>
  <c r="F11" i="1" s="1"/>
  <c r="E13" i="1"/>
  <c r="B76" i="1" l="1"/>
  <c r="N108" i="1"/>
  <c r="J35" i="1"/>
  <c r="J41" i="1" s="1"/>
  <c r="C74" i="1"/>
  <c r="O35" i="1"/>
  <c r="O41" i="1" s="1"/>
  <c r="K23" i="1"/>
  <c r="B74" i="1"/>
  <c r="J74" i="1"/>
  <c r="G76" i="1"/>
  <c r="D23" i="1"/>
  <c r="H23" i="1"/>
  <c r="L23" i="1"/>
  <c r="K35" i="1"/>
  <c r="K41" i="1" s="1"/>
  <c r="G35" i="1"/>
  <c r="G41" i="1" s="1"/>
  <c r="K74" i="1"/>
  <c r="B35" i="1"/>
  <c r="C23" i="1"/>
  <c r="I74" i="1"/>
  <c r="M74" i="1"/>
  <c r="D74" i="1"/>
  <c r="C115" i="1"/>
  <c r="N120" i="1"/>
  <c r="I23" i="1"/>
  <c r="M23" i="1"/>
  <c r="M35" i="1" s="1"/>
  <c r="M41" i="1" s="1"/>
  <c r="E23" i="1"/>
  <c r="B23" i="1"/>
  <c r="H74" i="1"/>
  <c r="L74" i="1"/>
  <c r="D75" i="1"/>
  <c r="B41" i="1"/>
  <c r="N61" i="1"/>
  <c r="I35" i="1"/>
  <c r="I41" i="1" s="1"/>
  <c r="F23" i="1"/>
  <c r="J23" i="1"/>
  <c r="N81" i="1"/>
  <c r="C35" i="1"/>
  <c r="C41" i="1" s="1"/>
  <c r="G74" i="1"/>
  <c r="N44" i="1"/>
  <c r="G23" i="1"/>
  <c r="N95" i="1"/>
  <c r="G75" i="1"/>
  <c r="E12" i="1"/>
  <c r="E11" i="1" s="1"/>
  <c r="E35" i="1" s="1"/>
  <c r="E41" i="1" s="1"/>
  <c r="C76" i="1"/>
  <c r="D76" i="1"/>
  <c r="H76" i="1"/>
  <c r="I76" i="1"/>
  <c r="J76" i="1"/>
  <c r="K76" i="1"/>
  <c r="L76" i="1"/>
  <c r="M76" i="1"/>
  <c r="N116" i="1"/>
  <c r="N117" i="1"/>
  <c r="B115" i="1"/>
  <c r="D115" i="1"/>
  <c r="F74" i="1"/>
  <c r="N37" i="1"/>
  <c r="N23" i="1" s="1"/>
  <c r="F35" i="1"/>
  <c r="F41" i="1" s="1"/>
  <c r="N87" i="1"/>
  <c r="E74" i="1"/>
  <c r="F76" i="1"/>
  <c r="E76" i="1"/>
  <c r="N66" i="1"/>
  <c r="D35" i="1"/>
  <c r="D41" i="1" s="1"/>
  <c r="H35" i="1"/>
  <c r="H41" i="1" s="1"/>
  <c r="L35" i="1"/>
  <c r="L41" i="1" s="1"/>
  <c r="R22" i="1"/>
  <c r="D143" i="1"/>
  <c r="H143" i="1"/>
  <c r="L143" i="1"/>
  <c r="B219" i="1"/>
  <c r="F219" i="1"/>
  <c r="G219" i="1" s="1"/>
  <c r="H219" i="1" s="1"/>
  <c r="I219" i="1" s="1"/>
  <c r="J219" i="1"/>
  <c r="O42" i="1"/>
  <c r="P42" i="1" s="1"/>
  <c r="E143" i="1"/>
  <c r="I143" i="1"/>
  <c r="M143" i="1"/>
  <c r="C219" i="1"/>
  <c r="K219" i="1"/>
  <c r="N119" i="1"/>
  <c r="N115" i="1" l="1"/>
  <c r="N11" i="1"/>
  <c r="N35" i="1" s="1"/>
  <c r="N41" i="1" s="1"/>
  <c r="P28" i="1"/>
  <c r="P26" i="1"/>
  <c r="Q26" i="1" s="1"/>
  <c r="R26" i="1" s="1"/>
  <c r="P25" i="1"/>
  <c r="P19" i="1"/>
  <c r="Q19" i="1" s="1"/>
  <c r="R19" i="1" s="1"/>
  <c r="P37" i="1"/>
  <c r="Q37" i="1" s="1"/>
  <c r="R37" i="1" s="1"/>
  <c r="P36" i="1"/>
  <c r="Q36" i="1" s="1"/>
  <c r="R36" i="1" s="1"/>
  <c r="P32" i="1"/>
  <c r="Q32" i="1" s="1"/>
  <c r="P14" i="1"/>
  <c r="P29" i="1"/>
  <c r="Q29" i="1" s="1"/>
  <c r="R29" i="1" s="1"/>
  <c r="P21" i="1"/>
  <c r="Q21" i="1" s="1"/>
  <c r="R21" i="1" s="1"/>
  <c r="P17" i="1"/>
  <c r="Q17" i="1" s="1"/>
  <c r="R17" i="1" s="1"/>
  <c r="P31" i="1"/>
  <c r="Q31" i="1" s="1"/>
  <c r="P18" i="1"/>
  <c r="Q18" i="1" s="1"/>
  <c r="R18" i="1" s="1"/>
  <c r="Q42" i="1"/>
  <c r="Q28" i="1" l="1"/>
  <c r="P27" i="1"/>
  <c r="Q27" i="1" s="1"/>
  <c r="R27" i="1" s="1"/>
  <c r="Q14" i="1"/>
  <c r="R14" i="1" s="1"/>
  <c r="P13" i="1"/>
  <c r="Q25" i="1"/>
  <c r="P24" i="1" l="1"/>
  <c r="P23" i="1" s="1"/>
  <c r="Q23" i="1" s="1"/>
  <c r="R23" i="1" s="1"/>
  <c r="P20" i="1"/>
  <c r="Q20" i="1" s="1"/>
  <c r="R25" i="1"/>
  <c r="P12" i="1"/>
  <c r="Q13" i="1"/>
  <c r="R13" i="1" s="1"/>
  <c r="Q24" i="1" l="1"/>
  <c r="R24" i="1" s="1"/>
  <c r="P11" i="1"/>
  <c r="Q12" i="1"/>
  <c r="R12" i="1" s="1"/>
  <c r="P35" i="1" l="1"/>
  <c r="Q11" i="1"/>
  <c r="R11" i="1" s="1"/>
  <c r="P41" i="1" l="1"/>
  <c r="Q41" i="1" s="1"/>
  <c r="Q35" i="1"/>
  <c r="R35" i="1" s="1"/>
</calcChain>
</file>

<file path=xl/sharedStrings.xml><?xml version="1.0" encoding="utf-8"?>
<sst xmlns="http://schemas.openxmlformats.org/spreadsheetml/2006/main" count="228" uniqueCount="192">
  <si>
    <t>JUNTA RURAL DE AGUA Y SANEAMIENTO DE NAICA</t>
  </si>
  <si>
    <t>PROGRAMA DE INDICADORES DE GESTION DE ORGANISMOS OPERADORES</t>
  </si>
  <si>
    <t>Ejercicio Fiscal 2022</t>
  </si>
  <si>
    <t>Variables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</si>
  <si>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</si>
  <si>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</si>
  <si>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</si>
  <si>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</si>
  <si>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</si>
  <si>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</si>
  <si>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</si>
  <si>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</si>
  <si>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</si>
  <si>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</si>
  <si>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</si>
  <si>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</si>
  <si>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</si>
  <si>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Presupuesto Anual</t>
  </si>
  <si>
    <t>Presupuesto Acumulado del Periodo</t>
  </si>
  <si>
    <t>Diferencia</t>
  </si>
  <si>
    <t>Ejer &amp; Ppto</t>
  </si>
  <si>
    <t>Resultados de Gestion</t>
  </si>
  <si>
    <t>1. Ingresos  (A+B)</t>
  </si>
  <si>
    <t>A) Ingresos propios netos (a+b+c)</t>
  </si>
  <si>
    <t>a) Ingresos propios (i+ii)</t>
  </si>
  <si>
    <t>i) ingresos por agua, alcantarillado y saneamiento</t>
  </si>
  <si>
    <t>Ingresos por Servicio a Tiempo</t>
  </si>
  <si>
    <t>Ingresos por Servicio Rezago</t>
  </si>
  <si>
    <t>ii) resto de los ingresos propios</t>
  </si>
  <si>
    <t>b) Descuento social</t>
  </si>
  <si>
    <t>c) Bonificaciones</t>
  </si>
  <si>
    <t>c) Ajustes</t>
  </si>
  <si>
    <t>B) Ingresos indirectos</t>
  </si>
  <si>
    <t>2. Egresos (A+B+C)</t>
  </si>
  <si>
    <t>A) Costos y gastos de Operación (a+b+c+d)</t>
  </si>
  <si>
    <t>a) Servicios personales</t>
  </si>
  <si>
    <t>b) Materiales y suministros</t>
  </si>
  <si>
    <t>c) Servicios Generales (i+ii+iii)</t>
  </si>
  <si>
    <t>i) Energía eléctrica (operación)</t>
  </si>
  <si>
    <t>ii) Aportaciones y Derechos (5% JCAS)</t>
  </si>
  <si>
    <t xml:space="preserve">iii) DFEA Pagados </t>
  </si>
  <si>
    <t>iv) Resto de los Servicios</t>
  </si>
  <si>
    <t>d) Apoyos y transferencias y Otros</t>
  </si>
  <si>
    <t>* NO REPETIR LAS BONIFICACIONES, DESCUENTOS Y AJUSTES EN LOS GASTOS OPERATIVOS.</t>
  </si>
  <si>
    <t>Resultado del Ejercicio</t>
  </si>
  <si>
    <t>B) Creditos</t>
  </si>
  <si>
    <t>C) Inversiones propias</t>
  </si>
  <si>
    <t>Ampliación</t>
  </si>
  <si>
    <t>Rehabilitación</t>
  </si>
  <si>
    <t>Activo Fijo</t>
  </si>
  <si>
    <t>Deficit</t>
  </si>
  <si>
    <t>D) Inversiones de Gobierno</t>
  </si>
  <si>
    <t>Cuentas de Balance</t>
  </si>
  <si>
    <t>Saldo En Bancos</t>
  </si>
  <si>
    <t>Cuenta Corriente</t>
  </si>
  <si>
    <t>Provisiones</t>
  </si>
  <si>
    <t>Inversiones</t>
  </si>
  <si>
    <t>Activo Circulante</t>
  </si>
  <si>
    <t xml:space="preserve">       Activo Total</t>
  </si>
  <si>
    <t>Pasivo Circulante</t>
  </si>
  <si>
    <t xml:space="preserve">       Pasivo Total</t>
  </si>
  <si>
    <t>Saldo en bancos provisionado para:</t>
  </si>
  <si>
    <t>Aguinaldos al cierre del mes</t>
  </si>
  <si>
    <t>DFEA al cierre del mes</t>
  </si>
  <si>
    <t>Inversión en bancos al cierre de mes</t>
  </si>
  <si>
    <t>Otros datos para Indicadores</t>
  </si>
  <si>
    <t>Importe de IVA recuperado en el mes (ya depositado)</t>
  </si>
  <si>
    <t xml:space="preserve">Importe de IVA por recuperar </t>
  </si>
  <si>
    <t>Energía Eléctrica de Operación en KW (A+B+C)</t>
  </si>
  <si>
    <t>A) Agua potable</t>
  </si>
  <si>
    <t>B) Alcantarillado</t>
  </si>
  <si>
    <t>C) Saneamiento</t>
  </si>
  <si>
    <t>Desglose Consumo Eléctrico $ (Pesos)</t>
  </si>
  <si>
    <t>Avance de Estudio de Eficiencia Electromecanica (% avance)</t>
  </si>
  <si>
    <t>Avance de Diagnostico de Medición de Presiones y Recuperción de caudales (% avance)</t>
  </si>
  <si>
    <t>N/A</t>
  </si>
  <si>
    <t>Indicadores de Gestión</t>
  </si>
  <si>
    <t>Eficiencia Fisica</t>
  </si>
  <si>
    <t>Eficiencia Comercial (A tiempo)</t>
  </si>
  <si>
    <t>Eficiencia Total de Cobranza (Del Ejercicio)</t>
  </si>
  <si>
    <t>Dotacion</t>
  </si>
  <si>
    <t>Consumo</t>
  </si>
  <si>
    <t>Agua Potable</t>
  </si>
  <si>
    <r>
      <t>Volumen de agua producida en m</t>
    </r>
    <r>
      <rPr>
        <b/>
        <vertAlign val="superscript"/>
        <sz val="12"/>
        <color indexed="8"/>
        <rFont val="Arial"/>
        <family val="2"/>
      </rPr>
      <t>3</t>
    </r>
  </si>
  <si>
    <t>Pozo Profundo</t>
  </si>
  <si>
    <t>Galerias Filtrantes</t>
  </si>
  <si>
    <t>Manantial</t>
  </si>
  <si>
    <t>Presas</t>
  </si>
  <si>
    <t>Volumen de agua facturada en m3 (A+B+C+D+E)</t>
  </si>
  <si>
    <t>A) Doméstico</t>
  </si>
  <si>
    <t>B) Comercial</t>
  </si>
  <si>
    <t>C) Industrial</t>
  </si>
  <si>
    <t>D) Escolar</t>
  </si>
  <si>
    <t>E) Público</t>
  </si>
  <si>
    <t>Volumen de Agua Entregado no Facturado (Pipa / Garza / Rechazo por potab)</t>
  </si>
  <si>
    <t>Volumen de agua cobrado en m3 (A+B)</t>
  </si>
  <si>
    <t>A) A Tiempo</t>
  </si>
  <si>
    <t>B) Con Rezago</t>
  </si>
  <si>
    <t>Saneamiento</t>
  </si>
  <si>
    <t>Agua Tratada (lagunas de oxidación, PTAR, etc)</t>
  </si>
  <si>
    <t>Volumen de agua tratado en m3 (entra a planta)</t>
  </si>
  <si>
    <t>Volumen de agua producido en m3 (sale de planta)</t>
  </si>
  <si>
    <t xml:space="preserve">     A) Vendida</t>
  </si>
  <si>
    <t xml:space="preserve">     B) Comprometida</t>
  </si>
  <si>
    <t xml:space="preserve">     C) Descargada</t>
  </si>
  <si>
    <t>Comercial</t>
  </si>
  <si>
    <t>Facturación de Agua, Alcant. y Saneamiento en $ (A+B+C+D+E)</t>
  </si>
  <si>
    <t>Cobrado de Agua, Alcant. y Saneamiento en $ (A+B+C+D+E)</t>
  </si>
  <si>
    <t>No. De Cortes Efectivos del Mes</t>
  </si>
  <si>
    <t>No. De Reconexiones del Mes</t>
  </si>
  <si>
    <t>Importe de Multas Cobradas</t>
  </si>
  <si>
    <t/>
  </si>
  <si>
    <t>Padrón de usuarios</t>
  </si>
  <si>
    <t>Total de conexiones de agua Activas (A+B)</t>
  </si>
  <si>
    <t>A) Conexiones de servicio medido  (a+b+c+d+e)</t>
  </si>
  <si>
    <t>a) Doméstico</t>
  </si>
  <si>
    <t>b) Comercial</t>
  </si>
  <si>
    <t>c) Industrial</t>
  </si>
  <si>
    <t>d) Escolar</t>
  </si>
  <si>
    <t>e) Público</t>
  </si>
  <si>
    <t>B) Conexiones de cuota fija (a+b+c+d+e)</t>
  </si>
  <si>
    <t>C) Conexiones No Activas o Congeladas</t>
  </si>
  <si>
    <t>Total de descargas de alcantarillado</t>
  </si>
  <si>
    <t>Cobertura de Alcantarillado</t>
  </si>
  <si>
    <t xml:space="preserve">Analítico del Rezago </t>
  </si>
  <si>
    <t>Monto del Rezago (A+B+C)</t>
  </si>
  <si>
    <t>A) Rezago cobrable (a+b+c)</t>
  </si>
  <si>
    <t>B) Escolar</t>
  </si>
  <si>
    <t>C) Público</t>
  </si>
  <si>
    <t>No. De tomas con rezago:</t>
  </si>
  <si>
    <t xml:space="preserve">              2 meses</t>
  </si>
  <si>
    <t xml:space="preserve">              4 meses</t>
  </si>
  <si>
    <t xml:space="preserve">              8 meses</t>
  </si>
  <si>
    <t xml:space="preserve">              1 año</t>
  </si>
  <si>
    <t>Tarifa mas Popular $</t>
  </si>
  <si>
    <t xml:space="preserve">              Domiciliaria $   _____m3</t>
  </si>
  <si>
    <t xml:space="preserve">               Comercial $  _____m3</t>
  </si>
  <si>
    <t xml:space="preserve">               Industrial $   _____m3</t>
  </si>
  <si>
    <t>A los usuarios de cuota fija se asigna volumen estimado m3/mes</t>
  </si>
  <si>
    <t xml:space="preserve">Coberturas de servicios </t>
  </si>
  <si>
    <t>No. habitantes según censo de INEGI</t>
  </si>
  <si>
    <t>No. de habitantes con servicio de agua potable</t>
  </si>
  <si>
    <t>No. de habitantes con servicio de alcantarillado</t>
  </si>
  <si>
    <t>No. de Localidades Atendidas (comunidades o comites de agua)</t>
  </si>
  <si>
    <t>No. de usuarios  en las Localidades Atendidas</t>
  </si>
  <si>
    <t xml:space="preserve">No. de usuarios con pagos a tiempo </t>
  </si>
  <si>
    <t>No. de usuarios con descuento social</t>
  </si>
  <si>
    <t>Presion minima de suministro en la red (mca)</t>
  </si>
  <si>
    <t>Presión media de suministro en la red (mca)</t>
  </si>
  <si>
    <t>Presion maxima de suministro en la red (mca)</t>
  </si>
  <si>
    <t>Longitud total de tubería de distribución (km)</t>
  </si>
  <si>
    <t>Longitud total de Alcantarillado (km)</t>
  </si>
  <si>
    <t>Longitud de tubería de distribución  rehabilitada (Km)</t>
  </si>
  <si>
    <t>No. de micromedidores rehabilitados</t>
  </si>
  <si>
    <t>No. de micromedidores Instalados Nuevos</t>
  </si>
  <si>
    <t>No. de micromedidores funcionando</t>
  </si>
  <si>
    <t>No. de micromedidores calibrados</t>
  </si>
  <si>
    <t>No. de macromedidores instalados en captaciones</t>
  </si>
  <si>
    <t>No. de macromedidores funcionando</t>
  </si>
  <si>
    <t>No. de macromedidores calibrados</t>
  </si>
  <si>
    <t>No. Fuentes de abastecimiento</t>
  </si>
  <si>
    <t xml:space="preserve">           Pozos profundos</t>
  </si>
  <si>
    <t xml:space="preserve">           Presas</t>
  </si>
  <si>
    <t xml:space="preserve">           Galerias filtrantes</t>
  </si>
  <si>
    <t xml:space="preserve">           Manantiales</t>
  </si>
  <si>
    <t xml:space="preserve">           Otros</t>
  </si>
  <si>
    <t>No. Fuentes de abastecimiento Activas</t>
  </si>
  <si>
    <t>No. De Tanques de Almacenamiento</t>
  </si>
  <si>
    <r>
      <t>Volumen de Almacenamiento de los Tanques m</t>
    </r>
    <r>
      <rPr>
        <vertAlign val="superscript"/>
        <sz val="12"/>
        <color rgb="FFFF0000"/>
        <rFont val="Arial"/>
        <family val="2"/>
      </rPr>
      <t>3</t>
    </r>
  </si>
  <si>
    <t>Recursos humanos</t>
  </si>
  <si>
    <t>A) Empleados Activos (a+b+c)</t>
  </si>
  <si>
    <t>a) Administración          Confianza</t>
  </si>
  <si>
    <t xml:space="preserve">                                   Sindicalizados</t>
  </si>
  <si>
    <t>b) Comercialización       Confianza</t>
  </si>
  <si>
    <t>c) Operación                 Confianza</t>
  </si>
  <si>
    <r>
      <t xml:space="preserve">B) Pensionados y jubilados </t>
    </r>
    <r>
      <rPr>
        <sz val="12"/>
        <color rgb="FFFF0000"/>
        <rFont val="Arial"/>
        <family val="2"/>
      </rPr>
      <t xml:space="preserve">  Confianza</t>
    </r>
  </si>
  <si>
    <t xml:space="preserve">                                          Sindicalizados</t>
  </si>
  <si>
    <t>Sistemas de Información de Usuarios</t>
  </si>
  <si>
    <t>No. de empleados dedicados al control de fugas</t>
  </si>
  <si>
    <t>No. de fugas detectadas</t>
  </si>
  <si>
    <t>No. de fugas reparadas</t>
  </si>
  <si>
    <t>No. de usuarios abastecidos con pipas</t>
  </si>
  <si>
    <t>No. de quejas recibidas</t>
  </si>
  <si>
    <t>No. de quejas atendidas</t>
  </si>
  <si>
    <t>No de tomas con servicio continuo</t>
  </si>
  <si>
    <t>No. de tomas con servicio menor de 12 hrs</t>
  </si>
  <si>
    <t>220 M</t>
  </si>
  <si>
    <t xml:space="preserve">      Saldo DFEA pendIente de pago</t>
  </si>
  <si>
    <t>C. RUBEN PAYAN GUERRERO</t>
  </si>
  <si>
    <t>DIRECTOR EJECUTIVO</t>
  </si>
  <si>
    <t>C.P. MARIA GPE SAENZ CID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</si>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</sst>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;\-&quot;$&quot;#,##0.0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#,##0.00_ ;[Red]\-#,##0.00\ "/>
    <numFmt numFmtId="166" formatCode="_-* #,##0_-;\-* #,##0_-;_-* &quot;-&quot;??_-;_-@_-"/>
    <numFmt numFmtId="167" formatCode="_(* #,##0_);_(* \(#,##0\);_(* &quot;-&quot;_);_(@_)"/>
    <numFmt numFmtId="168" formatCode="_(* #,##0_);_(* \(#,##0\);_(* &quot;-&quot;??_);_(@_)"/>
    <numFmt numFmtId="169" formatCode="#,##0_ ;[Red]\-#,##0\ "/>
    <numFmt numFmtId="170" formatCode="#,##0.00;[Red]#,##0.00"/>
    <numFmt numFmtId="171" formatCode="_-* #,##0.000_-;\-* #,##0.000_-;_-* &quot;-&quot;??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indexed="58"/>
      <name val="Arial"/>
      <family val="2"/>
    </font>
    <font>
      <sz val="12"/>
      <color rgb="FFFF0000"/>
      <name val="Arial"/>
      <family val="2"/>
    </font>
    <font>
      <sz val="10"/>
      <color indexed="8"/>
      <name val="Arial"/>
      <family val="2"/>
    </font>
    <font>
      <sz val="11"/>
      <color rgb="FFFF000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color theme="0"/>
      <name val="Arial"/>
      <family val="2"/>
    </font>
    <font>
      <b/>
      <sz val="12"/>
      <color rgb="FF002060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rgb="FFFF0000"/>
      <name val="Arial"/>
      <family val="2"/>
    </font>
    <font>
      <sz val="11"/>
      <color indexed="8"/>
      <name val="Arial"/>
      <family val="2"/>
    </font>
    <font>
      <b/>
      <sz val="12"/>
      <color rgb="FFFF0000"/>
      <name val="Arial"/>
      <family val="2"/>
    </font>
    <font>
      <vertAlign val="superscript"/>
      <sz val="12"/>
      <color rgb="FFFF0000"/>
      <name val="Arial"/>
      <family val="2"/>
    </font>
    <font>
      <sz val="10"/>
      <color rgb="FF000000"/>
      <name val="Arial"/>
      <family val="2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39997558519241921"/>
        <bgColor indexed="22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EDF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5D26F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A38F8"/>
        <bgColor indexed="64"/>
      </patternFill>
    </fill>
  </fills>
  <borders count="25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</cellStyleXfs>
  <cellXfs count="187">
    <xf numFmtId="0" fontId="0" fillId="0" borderId="0" xfId="0"/>
    <xf numFmtId="0" fontId="4" fillId="2" borderId="0" xfId="2" applyFont="1" applyFill="1"/>
    <xf numFmtId="0" fontId="6" fillId="0" borderId="0" xfId="0" applyFont="1"/>
    <xf numFmtId="1" fontId="2" fillId="0" borderId="0" xfId="2" applyNumberFormat="1" applyFont="1" applyAlignment="1">
      <alignment horizontal="center"/>
    </xf>
    <xf numFmtId="1" fontId="7" fillId="0" borderId="0" xfId="2" applyNumberFormat="1" applyFont="1" applyAlignment="1">
      <alignment horizontal="center"/>
    </xf>
    <xf numFmtId="1" fontId="8" fillId="0" borderId="0" xfId="2" applyNumberFormat="1" applyFont="1" applyAlignment="1">
      <alignment horizontal="center"/>
    </xf>
    <xf numFmtId="0" fontId="4" fillId="0" borderId="0" xfId="2" applyFont="1"/>
    <xf numFmtId="0" fontId="5" fillId="4" borderId="1" xfId="2" applyFont="1" applyFill="1" applyBorder="1" applyAlignment="1">
      <alignment horizontal="center" vertical="center"/>
    </xf>
    <xf numFmtId="1" fontId="5" fillId="4" borderId="1" xfId="2" applyNumberFormat="1" applyFont="1" applyFill="1" applyBorder="1" applyAlignment="1">
      <alignment horizontal="center" vertical="center" wrapText="1"/>
    </xf>
    <xf numFmtId="0" fontId="2" fillId="5" borderId="0" xfId="2" applyFont="1" applyFill="1" applyAlignment="1">
      <alignment horizontal="center" vertical="center"/>
    </xf>
    <xf numFmtId="1" fontId="5" fillId="0" borderId="0" xfId="2" applyNumberFormat="1" applyFont="1" applyAlignment="1">
      <alignment horizontal="center" vertical="center" wrapText="1"/>
    </xf>
    <xf numFmtId="0" fontId="2" fillId="6" borderId="2" xfId="0" applyFont="1" applyFill="1" applyBorder="1" applyAlignment="1">
      <alignment horizontal="left" vertical="center"/>
    </xf>
    <xf numFmtId="43" fontId="2" fillId="7" borderId="3" xfId="3" applyFont="1" applyFill="1" applyBorder="1" applyAlignment="1" applyProtection="1">
      <alignment horizontal="right" vertical="center"/>
    </xf>
    <xf numFmtId="9" fontId="2" fillId="7" borderId="4" xfId="1" applyFont="1" applyFill="1" applyBorder="1" applyAlignment="1" applyProtection="1">
      <alignment horizontal="right" vertical="center"/>
    </xf>
    <xf numFmtId="0" fontId="4" fillId="8" borderId="5" xfId="0" applyFont="1" applyFill="1" applyBorder="1" applyAlignment="1">
      <alignment horizontal="left" vertical="center" indent="2"/>
    </xf>
    <xf numFmtId="43" fontId="4" fillId="9" borderId="6" xfId="3" applyFont="1" applyFill="1" applyBorder="1" applyAlignment="1" applyProtection="1">
      <alignment horizontal="right" vertical="center"/>
    </xf>
    <xf numFmtId="43" fontId="4" fillId="8" borderId="6" xfId="3" applyFont="1" applyFill="1" applyBorder="1" applyAlignment="1" applyProtection="1">
      <alignment horizontal="right" vertical="center"/>
    </xf>
    <xf numFmtId="9" fontId="4" fillId="8" borderId="7" xfId="1" applyFont="1" applyFill="1" applyBorder="1" applyAlignment="1" applyProtection="1">
      <alignment horizontal="right" vertical="center"/>
    </xf>
    <xf numFmtId="0" fontId="4" fillId="8" borderId="5" xfId="0" applyFont="1" applyFill="1" applyBorder="1" applyAlignment="1">
      <alignment horizontal="left" vertical="center" indent="4"/>
    </xf>
    <xf numFmtId="0" fontId="9" fillId="0" borderId="5" xfId="0" applyFont="1" applyBorder="1" applyAlignment="1">
      <alignment horizontal="left" vertical="center" indent="6"/>
    </xf>
    <xf numFmtId="4" fontId="10" fillId="0" borderId="0" xfId="0" applyNumberFormat="1" applyFont="1" applyAlignment="1">
      <alignment horizontal="right" vertical="top"/>
    </xf>
    <xf numFmtId="43" fontId="4" fillId="0" borderId="6" xfId="3" applyFont="1" applyFill="1" applyBorder="1" applyAlignment="1" applyProtection="1">
      <alignment horizontal="right" vertical="center"/>
    </xf>
    <xf numFmtId="9" fontId="4" fillId="0" borderId="7" xfId="1" applyFont="1" applyFill="1" applyBorder="1" applyAlignment="1" applyProtection="1">
      <alignment horizontal="right" vertical="center"/>
    </xf>
    <xf numFmtId="0" fontId="11" fillId="0" borderId="5" xfId="0" applyFont="1" applyBorder="1" applyAlignment="1">
      <alignment horizontal="left" vertical="center" indent="9"/>
    </xf>
    <xf numFmtId="4" fontId="12" fillId="0" borderId="0" xfId="0" applyNumberFormat="1" applyFont="1" applyAlignment="1">
      <alignment horizontal="right" vertical="top"/>
    </xf>
    <xf numFmtId="164" fontId="13" fillId="10" borderId="6" xfId="4" applyFont="1" applyFill="1" applyBorder="1" applyAlignment="1" applyProtection="1">
      <alignment horizontal="right" vertical="center"/>
    </xf>
    <xf numFmtId="164" fontId="14" fillId="7" borderId="3" xfId="4" applyFont="1" applyFill="1" applyBorder="1" applyAlignment="1" applyProtection="1">
      <alignment horizontal="right" vertical="center"/>
    </xf>
    <xf numFmtId="164" fontId="13" fillId="0" borderId="6" xfId="4" applyFont="1" applyFill="1" applyBorder="1" applyAlignment="1" applyProtection="1">
      <alignment horizontal="right" vertical="center"/>
    </xf>
    <xf numFmtId="9" fontId="13" fillId="0" borderId="7" xfId="1" applyFont="1" applyFill="1" applyBorder="1" applyAlignment="1" applyProtection="1">
      <alignment horizontal="right" vertical="center"/>
    </xf>
    <xf numFmtId="43" fontId="15" fillId="0" borderId="6" xfId="3" applyFont="1" applyFill="1" applyBorder="1" applyAlignment="1" applyProtection="1">
      <alignment horizontal="right" vertical="center"/>
    </xf>
    <xf numFmtId="0" fontId="9" fillId="0" borderId="5" xfId="0" applyFont="1" applyBorder="1" applyAlignment="1">
      <alignment horizontal="left" vertical="center" indent="4"/>
    </xf>
    <xf numFmtId="165" fontId="4" fillId="0" borderId="6" xfId="3" applyNumberFormat="1" applyFont="1" applyFill="1" applyBorder="1" applyAlignment="1" applyProtection="1">
      <alignment horizontal="right" vertical="center"/>
    </xf>
    <xf numFmtId="0" fontId="9" fillId="0" borderId="5" xfId="0" applyFont="1" applyBorder="1" applyAlignment="1">
      <alignment horizontal="left" vertical="center" indent="2"/>
    </xf>
    <xf numFmtId="9" fontId="2" fillId="0" borderId="8" xfId="1" applyFont="1" applyFill="1" applyBorder="1" applyAlignment="1" applyProtection="1">
      <alignment horizontal="right" vertical="center"/>
    </xf>
    <xf numFmtId="0" fontId="4" fillId="0" borderId="5" xfId="0" applyFont="1" applyBorder="1" applyAlignment="1">
      <alignment horizontal="left" vertical="center" indent="2"/>
    </xf>
    <xf numFmtId="166" fontId="16" fillId="0" borderId="7" xfId="3" applyNumberFormat="1" applyFont="1" applyFill="1" applyBorder="1" applyAlignment="1" applyProtection="1">
      <alignment horizontal="right" vertical="center"/>
    </xf>
    <xf numFmtId="0" fontId="2" fillId="6" borderId="5" xfId="0" applyFont="1" applyFill="1" applyBorder="1" applyAlignment="1">
      <alignment horizontal="left" vertical="center"/>
    </xf>
    <xf numFmtId="43" fontId="2" fillId="7" borderId="6" xfId="3" applyFont="1" applyFill="1" applyBorder="1" applyAlignment="1" applyProtection="1">
      <alignment horizontal="right" vertical="center"/>
    </xf>
    <xf numFmtId="9" fontId="4" fillId="7" borderId="7" xfId="1" applyFont="1" applyFill="1" applyBorder="1" applyAlignment="1" applyProtection="1">
      <alignment horizontal="right" vertical="center"/>
    </xf>
    <xf numFmtId="43" fontId="2" fillId="8" borderId="6" xfId="3" applyFont="1" applyFill="1" applyBorder="1" applyAlignment="1" applyProtection="1">
      <alignment horizontal="right" vertical="center"/>
    </xf>
    <xf numFmtId="9" fontId="2" fillId="0" borderId="7" xfId="1" applyFont="1" applyFill="1" applyBorder="1" applyAlignment="1" applyProtection="1">
      <alignment horizontal="right" vertical="center"/>
    </xf>
    <xf numFmtId="43" fontId="4" fillId="0" borderId="9" xfId="3" applyFont="1" applyFill="1" applyBorder="1" applyAlignment="1" applyProtection="1">
      <alignment horizontal="right" vertical="center"/>
    </xf>
    <xf numFmtId="0" fontId="17" fillId="11" borderId="5" xfId="0" quotePrefix="1" applyFont="1" applyFill="1" applyBorder="1" applyAlignment="1">
      <alignment horizontal="left" vertical="center" indent="4"/>
    </xf>
    <xf numFmtId="0" fontId="18" fillId="8" borderId="5" xfId="0" applyFont="1" applyFill="1" applyBorder="1" applyAlignment="1">
      <alignment horizontal="right" vertical="center"/>
    </xf>
    <xf numFmtId="0" fontId="18" fillId="0" borderId="5" xfId="0" applyFont="1" applyBorder="1" applyAlignment="1">
      <alignment horizontal="right" vertical="center"/>
    </xf>
    <xf numFmtId="43" fontId="2" fillId="0" borderId="6" xfId="3" applyFont="1" applyFill="1" applyBorder="1" applyAlignment="1" applyProtection="1">
      <alignment horizontal="right" vertical="center"/>
    </xf>
    <xf numFmtId="0" fontId="2" fillId="6" borderId="5" xfId="0" applyFont="1" applyFill="1" applyBorder="1" applyAlignment="1">
      <alignment horizontal="center" vertical="center"/>
    </xf>
    <xf numFmtId="0" fontId="4" fillId="0" borderId="10" xfId="2" applyFont="1" applyBorder="1"/>
    <xf numFmtId="43" fontId="4" fillId="0" borderId="11" xfId="3" applyFont="1" applyFill="1" applyBorder="1" applyAlignment="1" applyProtection="1">
      <alignment horizontal="right" vertical="center"/>
    </xf>
    <xf numFmtId="0" fontId="14" fillId="5" borderId="5" xfId="0" applyFont="1" applyFill="1" applyBorder="1" applyAlignment="1">
      <alignment horizontal="center" vertical="center"/>
    </xf>
    <xf numFmtId="166" fontId="14" fillId="8" borderId="6" xfId="4" applyNumberFormat="1" applyFont="1" applyFill="1" applyBorder="1" applyAlignment="1" applyProtection="1">
      <alignment horizontal="right" vertical="center"/>
    </xf>
    <xf numFmtId="9" fontId="13" fillId="8" borderId="7" xfId="1" applyFont="1" applyFill="1" applyBorder="1" applyAlignment="1" applyProtection="1">
      <alignment horizontal="right" vertical="center"/>
    </xf>
    <xf numFmtId="0" fontId="11" fillId="0" borderId="5" xfId="0" applyFont="1" applyBorder="1" applyAlignment="1">
      <alignment horizontal="left" vertical="center" indent="2"/>
    </xf>
    <xf numFmtId="166" fontId="13" fillId="10" borderId="6" xfId="4" applyNumberFormat="1" applyFont="1" applyFill="1" applyBorder="1" applyAlignment="1" applyProtection="1">
      <alignment horizontal="right" vertical="center"/>
      <protection locked="0"/>
    </xf>
    <xf numFmtId="166" fontId="13" fillId="0" borderId="6" xfId="4" applyNumberFormat="1" applyFont="1" applyFill="1" applyBorder="1" applyAlignment="1" applyProtection="1">
      <alignment horizontal="right" vertical="center"/>
      <protection locked="0"/>
    </xf>
    <xf numFmtId="166" fontId="14" fillId="8" borderId="12" xfId="4" applyNumberFormat="1" applyFont="1" applyFill="1" applyBorder="1" applyAlignment="1" applyProtection="1">
      <alignment horizontal="right" vertical="center"/>
    </xf>
    <xf numFmtId="166" fontId="14" fillId="8" borderId="13" xfId="4" applyNumberFormat="1" applyFont="1" applyFill="1" applyBorder="1" applyAlignment="1" applyProtection="1">
      <alignment horizontal="right" vertical="center"/>
    </xf>
    <xf numFmtId="167" fontId="13" fillId="10" borderId="6" xfId="4" applyNumberFormat="1" applyFont="1" applyFill="1" applyBorder="1" applyAlignment="1" applyProtection="1">
      <alignment horizontal="right" vertical="center"/>
      <protection locked="0"/>
    </xf>
    <xf numFmtId="0" fontId="11" fillId="0" borderId="14" xfId="0" applyFont="1" applyBorder="1" applyAlignment="1">
      <alignment horizontal="left" vertical="center" indent="2"/>
    </xf>
    <xf numFmtId="167" fontId="13" fillId="10" borderId="13" xfId="4" applyNumberFormat="1" applyFont="1" applyFill="1" applyBorder="1" applyAlignment="1" applyProtection="1">
      <alignment horizontal="right" vertical="center"/>
      <protection locked="0"/>
    </xf>
    <xf numFmtId="166" fontId="13" fillId="0" borderId="13" xfId="4" applyNumberFormat="1" applyFont="1" applyFill="1" applyBorder="1" applyAlignment="1" applyProtection="1">
      <alignment horizontal="right" vertical="center"/>
      <protection locked="0"/>
    </xf>
    <xf numFmtId="9" fontId="13" fillId="0" borderId="15" xfId="1" applyFont="1" applyFill="1" applyBorder="1" applyAlignment="1" applyProtection="1">
      <alignment horizontal="right" vertical="center"/>
    </xf>
    <xf numFmtId="0" fontId="2" fillId="5" borderId="2" xfId="0" applyFont="1" applyFill="1" applyBorder="1" applyAlignment="1">
      <alignment horizontal="left" vertical="center"/>
    </xf>
    <xf numFmtId="3" fontId="2" fillId="12" borderId="3" xfId="3" applyNumberFormat="1" applyFont="1" applyFill="1" applyBorder="1" applyAlignment="1" applyProtection="1">
      <alignment horizontal="right" vertical="center"/>
    </xf>
    <xf numFmtId="3" fontId="4" fillId="0" borderId="6" xfId="3" applyNumberFormat="1" applyFont="1" applyFill="1" applyBorder="1" applyAlignment="1" applyProtection="1">
      <alignment horizontal="right" vertical="center"/>
      <protection locked="0"/>
    </xf>
    <xf numFmtId="3" fontId="4" fillId="11" borderId="6" xfId="3" applyNumberFormat="1" applyFont="1" applyFill="1" applyBorder="1" applyAlignment="1" applyProtection="1">
      <alignment horizontal="right" vertical="center"/>
      <protection locked="0"/>
    </xf>
    <xf numFmtId="3" fontId="4" fillId="9" borderId="6" xfId="3" applyNumberFormat="1" applyFont="1" applyFill="1" applyBorder="1" applyAlignment="1" applyProtection="1">
      <alignment horizontal="right" vertical="center"/>
      <protection locked="0"/>
    </xf>
    <xf numFmtId="3" fontId="4" fillId="0" borderId="6" xfId="3" applyNumberFormat="1" applyFont="1" applyFill="1" applyBorder="1" applyAlignment="1" applyProtection="1">
      <alignment horizontal="right" vertical="center"/>
    </xf>
    <xf numFmtId="43" fontId="4" fillId="0" borderId="6" xfId="3" applyFont="1" applyFill="1" applyBorder="1" applyAlignment="1" applyProtection="1">
      <alignment horizontal="right" vertical="center"/>
      <protection locked="0"/>
    </xf>
    <xf numFmtId="43" fontId="4" fillId="9" borderId="6" xfId="3" applyFont="1" applyFill="1" applyBorder="1" applyAlignment="1" applyProtection="1">
      <alignment horizontal="right" vertical="center"/>
      <protection locked="0"/>
    </xf>
    <xf numFmtId="0" fontId="2" fillId="12" borderId="2" xfId="0" applyFont="1" applyFill="1" applyBorder="1" applyAlignment="1">
      <alignment horizontal="left" vertical="center"/>
    </xf>
    <xf numFmtId="43" fontId="2" fillId="12" borderId="3" xfId="3" applyFont="1" applyFill="1" applyBorder="1" applyAlignment="1" applyProtection="1">
      <alignment horizontal="right" vertical="center"/>
    </xf>
    <xf numFmtId="0" fontId="4" fillId="9" borderId="10" xfId="0" applyFont="1" applyFill="1" applyBorder="1" applyAlignment="1">
      <alignment horizontal="left" vertical="center" indent="2"/>
    </xf>
    <xf numFmtId="0" fontId="9" fillId="0" borderId="5" xfId="0" applyFont="1" applyBorder="1" applyAlignment="1">
      <alignment horizontal="left" vertical="center"/>
    </xf>
    <xf numFmtId="9" fontId="4" fillId="0" borderId="6" xfId="1" applyFont="1" applyFill="1" applyBorder="1" applyAlignment="1" applyProtection="1">
      <alignment horizontal="right" vertical="center"/>
      <protection locked="0"/>
    </xf>
    <xf numFmtId="9" fontId="4" fillId="0" borderId="6" xfId="3" applyNumberFormat="1" applyFont="1" applyFill="1" applyBorder="1" applyAlignment="1" applyProtection="1">
      <alignment horizontal="right" vertical="center"/>
    </xf>
    <xf numFmtId="9" fontId="13" fillId="13" borderId="6" xfId="1" applyFont="1" applyFill="1" applyBorder="1" applyAlignment="1" applyProtection="1">
      <alignment horizontal="right" vertical="center"/>
      <protection locked="0"/>
    </xf>
    <xf numFmtId="164" fontId="13" fillId="13" borderId="6" xfId="4" applyFont="1" applyFill="1" applyBorder="1" applyAlignment="1" applyProtection="1">
      <alignment horizontal="right" vertical="center"/>
    </xf>
    <xf numFmtId="9" fontId="13" fillId="13" borderId="7" xfId="1" applyFont="1" applyFill="1" applyBorder="1" applyAlignment="1" applyProtection="1">
      <alignment horizontal="right" vertical="center"/>
      <protection locked="0"/>
    </xf>
    <xf numFmtId="9" fontId="6" fillId="14" borderId="16" xfId="1" applyFont="1" applyFill="1" applyBorder="1" applyAlignment="1">
      <alignment horizontal="center" vertical="center"/>
    </xf>
    <xf numFmtId="9" fontId="13" fillId="0" borderId="6" xfId="1" applyFont="1" applyFill="1" applyBorder="1" applyAlignment="1" applyProtection="1">
      <alignment horizontal="right" vertical="center"/>
      <protection locked="0"/>
    </xf>
    <xf numFmtId="9" fontId="13" fillId="0" borderId="7" xfId="1" applyFont="1" applyFill="1" applyBorder="1" applyAlignment="1" applyProtection="1">
      <alignment horizontal="right" vertical="center"/>
      <protection locked="0"/>
    </xf>
    <xf numFmtId="9" fontId="13" fillId="0" borderId="6" xfId="1" applyFont="1" applyFill="1" applyBorder="1" applyAlignment="1" applyProtection="1">
      <alignment horizontal="center" vertical="center"/>
      <protection locked="0"/>
    </xf>
    <xf numFmtId="3" fontId="13" fillId="0" borderId="6" xfId="1" applyNumberFormat="1" applyFont="1" applyFill="1" applyBorder="1" applyAlignment="1" applyProtection="1">
      <alignment horizontal="center" vertical="center"/>
      <protection locked="0"/>
    </xf>
    <xf numFmtId="0" fontId="11" fillId="9" borderId="10" xfId="0" applyFont="1" applyFill="1" applyBorder="1" applyAlignment="1">
      <alignment horizontal="left" vertical="center" indent="2"/>
    </xf>
    <xf numFmtId="0" fontId="4" fillId="0" borderId="5" xfId="0" applyFont="1" applyBorder="1" applyAlignment="1">
      <alignment horizontal="left" vertical="center"/>
    </xf>
    <xf numFmtId="166" fontId="2" fillId="12" borderId="3" xfId="3" applyNumberFormat="1" applyFont="1" applyFill="1" applyBorder="1" applyAlignment="1" applyProtection="1">
      <alignment horizontal="right" vertical="center"/>
    </xf>
    <xf numFmtId="166" fontId="4" fillId="0" borderId="6" xfId="3" applyNumberFormat="1" applyFont="1" applyFill="1" applyBorder="1" applyAlignment="1" applyProtection="1">
      <alignment horizontal="right" vertical="center"/>
      <protection locked="0"/>
    </xf>
    <xf numFmtId="0" fontId="9" fillId="9" borderId="10" xfId="0" applyFont="1" applyFill="1" applyBorder="1" applyAlignment="1">
      <alignment horizontal="left" vertical="center" indent="2"/>
    </xf>
    <xf numFmtId="166" fontId="4" fillId="0" borderId="6" xfId="3" applyNumberFormat="1" applyFont="1" applyFill="1" applyBorder="1" applyAlignment="1" applyProtection="1">
      <alignment horizontal="right" vertical="center"/>
    </xf>
    <xf numFmtId="0" fontId="22" fillId="0" borderId="5" xfId="6" applyFont="1" applyBorder="1"/>
    <xf numFmtId="3" fontId="22" fillId="0" borderId="0" xfId="6" applyNumberFormat="1" applyFont="1"/>
    <xf numFmtId="0" fontId="2" fillId="15" borderId="5" xfId="0" applyFont="1" applyFill="1" applyBorder="1" applyAlignment="1">
      <alignment horizontal="left" vertical="center"/>
    </xf>
    <xf numFmtId="0" fontId="4" fillId="0" borderId="6" xfId="3" applyNumberFormat="1" applyFont="1" applyFill="1" applyBorder="1" applyAlignment="1" applyProtection="1">
      <alignment horizontal="right" vertical="center"/>
      <protection locked="0"/>
    </xf>
    <xf numFmtId="168" fontId="23" fillId="0" borderId="5" xfId="4" applyNumberFormat="1" applyFont="1" applyBorder="1" applyAlignment="1" applyProtection="1">
      <alignment horizontal="left" vertical="center" wrapText="1"/>
    </xf>
    <xf numFmtId="168" fontId="24" fillId="16" borderId="6" xfId="4" applyNumberFormat="1" applyFont="1" applyFill="1" applyBorder="1" applyAlignment="1" applyProtection="1">
      <alignment vertical="center"/>
    </xf>
    <xf numFmtId="166" fontId="13" fillId="16" borderId="6" xfId="4" applyNumberFormat="1" applyFont="1" applyFill="1" applyBorder="1" applyAlignment="1" applyProtection="1">
      <alignment horizontal="right" vertical="center"/>
    </xf>
    <xf numFmtId="166" fontId="24" fillId="16" borderId="6" xfId="4" applyNumberFormat="1" applyFont="1" applyFill="1" applyBorder="1" applyAlignment="1" applyProtection="1">
      <alignment vertical="center"/>
    </xf>
    <xf numFmtId="168" fontId="24" fillId="0" borderId="6" xfId="4" applyNumberFormat="1" applyFont="1" applyFill="1" applyBorder="1" applyAlignment="1" applyProtection="1">
      <alignment vertical="center"/>
    </xf>
    <xf numFmtId="168" fontId="24" fillId="0" borderId="7" xfId="4" applyNumberFormat="1" applyFont="1" applyFill="1" applyBorder="1" applyAlignment="1" applyProtection="1">
      <alignment vertical="center"/>
    </xf>
    <xf numFmtId="168" fontId="22" fillId="0" borderId="5" xfId="3" applyNumberFormat="1" applyFont="1" applyBorder="1" applyAlignment="1" applyProtection="1">
      <alignment horizontal="left" indent="1"/>
    </xf>
    <xf numFmtId="168" fontId="20" fillId="0" borderId="6" xfId="3" applyNumberFormat="1" applyFont="1" applyFill="1" applyBorder="1" applyProtection="1"/>
    <xf numFmtId="168" fontId="20" fillId="0" borderId="5" xfId="3" applyNumberFormat="1" applyFont="1" applyFill="1" applyBorder="1" applyAlignment="1" applyProtection="1">
      <alignment horizontal="left" indent="1"/>
    </xf>
    <xf numFmtId="168" fontId="20" fillId="0" borderId="6" xfId="3" applyNumberFormat="1" applyFont="1" applyFill="1" applyBorder="1" applyProtection="1">
      <protection locked="0"/>
    </xf>
    <xf numFmtId="0" fontId="2" fillId="5" borderId="5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left" vertical="center"/>
    </xf>
    <xf numFmtId="0" fontId="9" fillId="8" borderId="5" xfId="0" applyFont="1" applyFill="1" applyBorder="1" applyAlignment="1">
      <alignment horizontal="left" vertical="center" indent="3"/>
    </xf>
    <xf numFmtId="43" fontId="2" fillId="8" borderId="6" xfId="3" applyFont="1" applyFill="1" applyBorder="1" applyAlignment="1" applyProtection="1">
      <alignment horizontal="right" vertical="center"/>
      <protection locked="0"/>
    </xf>
    <xf numFmtId="0" fontId="9" fillId="0" borderId="5" xfId="0" applyFont="1" applyBorder="1" applyAlignment="1">
      <alignment horizontal="left" vertical="center" indent="3"/>
    </xf>
    <xf numFmtId="0" fontId="4" fillId="0" borderId="5" xfId="0" applyFont="1" applyBorder="1" applyAlignment="1">
      <alignment horizontal="left" vertical="center" indent="3"/>
    </xf>
    <xf numFmtId="43" fontId="2" fillId="9" borderId="6" xfId="3" applyFont="1" applyFill="1" applyBorder="1" applyAlignment="1" applyProtection="1">
      <alignment horizontal="right" vertical="center"/>
      <protection locked="0"/>
    </xf>
    <xf numFmtId="168" fontId="20" fillId="0" borderId="5" xfId="3" applyNumberFormat="1" applyFont="1" applyBorder="1" applyAlignment="1" applyProtection="1">
      <alignment horizontal="left" indent="1"/>
    </xf>
    <xf numFmtId="169" fontId="20" fillId="0" borderId="6" xfId="7" applyNumberFormat="1" applyFont="1" applyFill="1" applyBorder="1" applyProtection="1"/>
    <xf numFmtId="39" fontId="4" fillId="0" borderId="6" xfId="3" applyNumberFormat="1" applyFont="1" applyFill="1" applyBorder="1" applyAlignment="1" applyProtection="1">
      <alignment horizontal="right" vertical="center"/>
      <protection locked="0"/>
    </xf>
    <xf numFmtId="0" fontId="4" fillId="9" borderId="5" xfId="0" applyFont="1" applyFill="1" applyBorder="1" applyAlignment="1">
      <alignment horizontal="left" vertical="center" indent="2"/>
    </xf>
    <xf numFmtId="1" fontId="4" fillId="0" borderId="6" xfId="3" applyNumberFormat="1" applyFont="1" applyFill="1" applyBorder="1" applyAlignment="1" applyProtection="1">
      <alignment horizontal="right" vertical="center"/>
      <protection locked="0"/>
    </xf>
    <xf numFmtId="1" fontId="4" fillId="0" borderId="6" xfId="3" applyNumberFormat="1" applyFont="1" applyFill="1" applyBorder="1" applyAlignment="1" applyProtection="1">
      <alignment horizontal="right" vertical="center"/>
    </xf>
    <xf numFmtId="168" fontId="20" fillId="0" borderId="5" xfId="3" quotePrefix="1" applyNumberFormat="1" applyFont="1" applyBorder="1" applyAlignment="1" applyProtection="1">
      <alignment horizontal="left" indent="3"/>
    </xf>
    <xf numFmtId="3" fontId="20" fillId="0" borderId="6" xfId="3" applyNumberFormat="1" applyFont="1" applyFill="1" applyBorder="1" applyProtection="1">
      <protection locked="0"/>
    </xf>
    <xf numFmtId="0" fontId="2" fillId="17" borderId="5" xfId="0" applyFont="1" applyFill="1" applyBorder="1" applyAlignment="1">
      <alignment horizontal="center" vertical="center"/>
    </xf>
    <xf numFmtId="0" fontId="2" fillId="17" borderId="5" xfId="0" applyFont="1" applyFill="1" applyBorder="1" applyAlignment="1">
      <alignment horizontal="left" vertical="center"/>
    </xf>
    <xf numFmtId="166" fontId="2" fillId="7" borderId="6" xfId="3" applyNumberFormat="1" applyFont="1" applyFill="1" applyBorder="1" applyAlignment="1" applyProtection="1">
      <alignment horizontal="right" vertical="center"/>
    </xf>
    <xf numFmtId="0" fontId="2" fillId="17" borderId="5" xfId="0" applyFont="1" applyFill="1" applyBorder="1" applyAlignment="1">
      <alignment horizontal="left" vertical="center" indent="2"/>
    </xf>
    <xf numFmtId="166" fontId="2" fillId="8" borderId="6" xfId="3" applyNumberFormat="1" applyFont="1" applyFill="1" applyBorder="1" applyAlignment="1" applyProtection="1">
      <alignment horizontal="right" vertical="center"/>
    </xf>
    <xf numFmtId="0" fontId="25" fillId="0" borderId="5" xfId="0" applyFont="1" applyBorder="1" applyAlignment="1">
      <alignment horizontal="left"/>
    </xf>
    <xf numFmtId="166" fontId="4" fillId="0" borderId="6" xfId="3" applyNumberFormat="1" applyFont="1" applyFill="1" applyBorder="1" applyAlignment="1" applyProtection="1">
      <alignment horizontal="right"/>
      <protection locked="0"/>
    </xf>
    <xf numFmtId="0" fontId="2" fillId="9" borderId="5" xfId="0" applyFont="1" applyFill="1" applyBorder="1" applyAlignment="1">
      <alignment horizontal="left" vertical="center"/>
    </xf>
    <xf numFmtId="166" fontId="4" fillId="9" borderId="6" xfId="3" applyNumberFormat="1" applyFont="1" applyFill="1" applyBorder="1" applyAlignment="1" applyProtection="1">
      <alignment horizontal="right" vertical="center"/>
      <protection locked="0"/>
    </xf>
    <xf numFmtId="166" fontId="2" fillId="8" borderId="6" xfId="3" applyNumberFormat="1" applyFont="1" applyFill="1" applyBorder="1" applyAlignment="1" applyProtection="1">
      <alignment horizontal="right" vertical="center"/>
      <protection locked="0"/>
    </xf>
    <xf numFmtId="0" fontId="2" fillId="8" borderId="5" xfId="0" applyFont="1" applyFill="1" applyBorder="1" applyAlignment="1">
      <alignment horizontal="left" vertical="center"/>
    </xf>
    <xf numFmtId="9" fontId="2" fillId="8" borderId="6" xfId="1" applyFont="1" applyFill="1" applyBorder="1" applyAlignment="1" applyProtection="1">
      <alignment horizontal="right" vertical="center"/>
      <protection locked="0"/>
    </xf>
    <xf numFmtId="0" fontId="2" fillId="0" borderId="5" xfId="0" applyFont="1" applyBorder="1" applyAlignment="1">
      <alignment horizontal="left" vertical="center"/>
    </xf>
    <xf numFmtId="166" fontId="2" fillId="0" borderId="6" xfId="3" applyNumberFormat="1" applyFont="1" applyFill="1" applyBorder="1" applyAlignment="1" applyProtection="1">
      <alignment horizontal="right" vertical="center"/>
      <protection locked="0"/>
    </xf>
    <xf numFmtId="166" fontId="2" fillId="9" borderId="6" xfId="3" applyNumberFormat="1" applyFont="1" applyFill="1" applyBorder="1" applyAlignment="1" applyProtection="1">
      <alignment horizontal="right" vertical="center"/>
      <protection locked="0"/>
    </xf>
    <xf numFmtId="0" fontId="2" fillId="8" borderId="5" xfId="0" applyFont="1" applyFill="1" applyBorder="1" applyAlignment="1">
      <alignment horizontal="left" vertical="center" indent="2"/>
    </xf>
    <xf numFmtId="0" fontId="2" fillId="15" borderId="5" xfId="0" applyFont="1" applyFill="1" applyBorder="1" applyAlignment="1">
      <alignment horizontal="left" vertical="center" indent="2"/>
    </xf>
    <xf numFmtId="0" fontId="4" fillId="6" borderId="5" xfId="0" applyFont="1" applyFill="1" applyBorder="1" applyAlignment="1">
      <alignment horizontal="left" vertical="center" indent="2"/>
    </xf>
    <xf numFmtId="2" fontId="4" fillId="0" borderId="6" xfId="3" applyNumberFormat="1" applyFont="1" applyFill="1" applyBorder="1" applyAlignment="1" applyProtection="1">
      <alignment horizontal="right" vertical="center"/>
      <protection locked="0"/>
    </xf>
    <xf numFmtId="170" fontId="20" fillId="0" borderId="6" xfId="3" applyNumberFormat="1" applyFont="1" applyFill="1" applyBorder="1" applyProtection="1">
      <protection locked="0"/>
    </xf>
    <xf numFmtId="168" fontId="22" fillId="0" borderId="14" xfId="3" quotePrefix="1" applyNumberFormat="1" applyFont="1" applyFill="1" applyBorder="1" applyAlignment="1" applyProtection="1">
      <alignment vertical="center" wrapText="1"/>
    </xf>
    <xf numFmtId="168" fontId="20" fillId="0" borderId="6" xfId="3" applyNumberFormat="1" applyFont="1" applyFill="1" applyBorder="1" applyAlignment="1" applyProtection="1">
      <alignment vertical="center"/>
      <protection locked="0"/>
    </xf>
    <xf numFmtId="169" fontId="20" fillId="0" borderId="0" xfId="6" applyNumberFormat="1" applyFont="1"/>
    <xf numFmtId="164" fontId="13" fillId="0" borderId="6" xfId="4" applyFont="1" applyFill="1" applyBorder="1" applyAlignment="1" applyProtection="1">
      <alignment horizontal="right" vertical="center"/>
      <protection locked="0"/>
    </xf>
    <xf numFmtId="171" fontId="4" fillId="0" borderId="6" xfId="3" applyNumberFormat="1" applyFont="1" applyFill="1" applyBorder="1" applyAlignment="1" applyProtection="1">
      <alignment horizontal="right" vertical="center"/>
      <protection locked="0"/>
    </xf>
    <xf numFmtId="1" fontId="20" fillId="0" borderId="6" xfId="3" applyNumberFormat="1" applyFont="1" applyFill="1" applyBorder="1" applyProtection="1">
      <protection locked="0"/>
    </xf>
    <xf numFmtId="0" fontId="4" fillId="9" borderId="6" xfId="3" applyNumberFormat="1" applyFont="1" applyFill="1" applyBorder="1" applyAlignment="1" applyProtection="1">
      <alignment horizontal="right" vertical="center"/>
      <protection locked="0"/>
    </xf>
    <xf numFmtId="0" fontId="4" fillId="8" borderId="5" xfId="0" applyFont="1" applyFill="1" applyBorder="1" applyAlignment="1">
      <alignment horizontal="left" vertical="center"/>
    </xf>
    <xf numFmtId="166" fontId="4" fillId="8" borderId="6" xfId="3" applyNumberFormat="1" applyFont="1" applyFill="1" applyBorder="1" applyAlignment="1" applyProtection="1">
      <alignment horizontal="right" vertical="center"/>
      <protection locked="0"/>
    </xf>
    <xf numFmtId="1" fontId="4" fillId="0" borderId="6" xfId="5" applyNumberFormat="1" applyFont="1" applyFill="1" applyBorder="1" applyAlignment="1" applyProtection="1">
      <alignment horizontal="right" vertical="center"/>
      <protection locked="0"/>
    </xf>
    <xf numFmtId="0" fontId="9" fillId="0" borderId="5" xfId="0" applyFont="1" applyBorder="1" applyAlignment="1">
      <alignment horizontal="left"/>
    </xf>
    <xf numFmtId="0" fontId="20" fillId="0" borderId="17" xfId="6" applyFont="1" applyBorder="1"/>
    <xf numFmtId="169" fontId="20" fillId="0" borderId="13" xfId="6" applyNumberFormat="1" applyFont="1" applyBorder="1" applyAlignment="1">
      <alignment horizontal="right"/>
    </xf>
    <xf numFmtId="0" fontId="20" fillId="0" borderId="18" xfId="6" applyFont="1" applyBorder="1"/>
    <xf numFmtId="0" fontId="25" fillId="9" borderId="5" xfId="0" applyFont="1" applyFill="1" applyBorder="1" applyAlignment="1">
      <alignment horizontal="left" vertical="center"/>
    </xf>
    <xf numFmtId="0" fontId="20" fillId="0" borderId="19" xfId="6" applyFont="1" applyBorder="1" applyAlignment="1">
      <alignment horizontal="left" indent="1"/>
    </xf>
    <xf numFmtId="169" fontId="20" fillId="0" borderId="6" xfId="6" applyNumberFormat="1" applyFont="1" applyBorder="1" applyAlignment="1" applyProtection="1">
      <alignment horizontal="right"/>
      <protection locked="0"/>
    </xf>
    <xf numFmtId="169" fontId="20" fillId="0" borderId="20" xfId="6" applyNumberFormat="1" applyFont="1" applyBorder="1" applyAlignment="1" applyProtection="1">
      <alignment horizontal="right"/>
      <protection locked="0"/>
    </xf>
    <xf numFmtId="166" fontId="2" fillId="0" borderId="6" xfId="3" applyNumberFormat="1" applyFont="1" applyFill="1" applyBorder="1" applyAlignment="1" applyProtection="1">
      <alignment horizontal="right" vertical="center"/>
    </xf>
    <xf numFmtId="166" fontId="2" fillId="0" borderId="12" xfId="3" applyNumberFormat="1" applyFont="1" applyFill="1" applyBorder="1" applyAlignment="1" applyProtection="1">
      <alignment horizontal="right" vertical="center"/>
    </xf>
    <xf numFmtId="166" fontId="2" fillId="0" borderId="13" xfId="3" applyNumberFormat="1" applyFont="1" applyFill="1" applyBorder="1" applyAlignment="1" applyProtection="1">
      <alignment horizontal="right" vertical="center"/>
    </xf>
    <xf numFmtId="166" fontId="4" fillId="9" borderId="20" xfId="3" applyNumberFormat="1" applyFont="1" applyFill="1" applyBorder="1" applyAlignment="1" applyProtection="1">
      <alignment horizontal="right" vertical="center"/>
      <protection locked="0"/>
    </xf>
    <xf numFmtId="166" fontId="4" fillId="0" borderId="20" xfId="3" applyNumberFormat="1" applyFont="1" applyFill="1" applyBorder="1" applyAlignment="1" applyProtection="1">
      <alignment horizontal="right" vertical="center"/>
      <protection locked="0"/>
    </xf>
    <xf numFmtId="166" fontId="4" fillId="0" borderId="9" xfId="3" applyNumberFormat="1" applyFont="1" applyFill="1" applyBorder="1" applyAlignment="1" applyProtection="1">
      <alignment horizontal="right" vertical="center"/>
      <protection locked="0"/>
    </xf>
    <xf numFmtId="0" fontId="9" fillId="0" borderId="21" xfId="0" applyFont="1" applyBorder="1" applyAlignment="1">
      <alignment horizontal="left" vertical="center"/>
    </xf>
    <xf numFmtId="166" fontId="4" fillId="0" borderId="22" xfId="3" applyNumberFormat="1" applyFont="1" applyFill="1" applyBorder="1" applyAlignment="1" applyProtection="1">
      <alignment horizontal="right" vertical="center"/>
      <protection locked="0"/>
    </xf>
    <xf numFmtId="166" fontId="4" fillId="9" borderId="23" xfId="3" applyNumberFormat="1" applyFont="1" applyFill="1" applyBorder="1" applyAlignment="1" applyProtection="1">
      <alignment horizontal="right" vertical="center"/>
      <protection locked="0"/>
    </xf>
    <xf numFmtId="166" fontId="4" fillId="0" borderId="24" xfId="3" applyNumberFormat="1" applyFont="1" applyFill="1" applyBorder="1" applyAlignment="1" applyProtection="1">
      <alignment horizontal="right" vertical="center"/>
      <protection locked="0"/>
    </xf>
    <xf numFmtId="43" fontId="15" fillId="9" borderId="6" xfId="3" applyFont="1" applyFill="1" applyBorder="1" applyAlignment="1" applyProtection="1">
      <alignment horizontal="right" vertical="center"/>
    </xf>
    <xf numFmtId="4" fontId="12" fillId="0" borderId="0" xfId="0" applyNumberFormat="1" applyFont="1" applyFill="1" applyBorder="1" applyAlignment="1">
      <alignment horizontal="right" vertical="top"/>
    </xf>
    <xf numFmtId="164" fontId="15" fillId="10" borderId="6" xfId="4" applyFont="1" applyFill="1" applyBorder="1" applyAlignment="1" applyProtection="1">
      <alignment horizontal="right" vertical="center"/>
    </xf>
    <xf numFmtId="165" fontId="15" fillId="0" borderId="6" xfId="3" applyNumberFormat="1" applyFont="1" applyFill="1" applyBorder="1" applyAlignment="1" applyProtection="1">
      <alignment horizontal="right" vertical="center"/>
    </xf>
    <xf numFmtId="43" fontId="15" fillId="0" borderId="20" xfId="3" applyFont="1" applyFill="1" applyBorder="1" applyAlignment="1" applyProtection="1">
      <alignment horizontal="right" vertical="center"/>
    </xf>
    <xf numFmtId="43" fontId="4" fillId="8" borderId="11" xfId="3" applyFont="1" applyFill="1" applyBorder="1" applyAlignment="1" applyProtection="1">
      <alignment horizontal="right" vertical="center"/>
    </xf>
    <xf numFmtId="43" fontId="2" fillId="8" borderId="13" xfId="3" applyFont="1" applyFill="1" applyBorder="1" applyAlignment="1" applyProtection="1">
      <alignment horizontal="right" vertical="center"/>
    </xf>
    <xf numFmtId="165" fontId="15" fillId="9" borderId="6" xfId="3" applyNumberFormat="1" applyFont="1" applyFill="1" applyBorder="1" applyAlignment="1" applyProtection="1">
      <alignment horizontal="right" vertical="center"/>
    </xf>
    <xf numFmtId="7" fontId="27" fillId="0" borderId="0" xfId="0" applyNumberFormat="1" applyFont="1" applyAlignment="1">
      <alignment horizontal="right" vertical="top" wrapText="1"/>
    </xf>
    <xf numFmtId="8" fontId="4" fillId="0" borderId="6" xfId="3" applyNumberFormat="1" applyFont="1" applyFill="1" applyBorder="1" applyAlignment="1" applyProtection="1">
      <alignment horizontal="right" vertical="center"/>
      <protection locked="0"/>
    </xf>
    <xf numFmtId="43" fontId="15" fillId="8" borderId="6" xfId="3" applyFont="1" applyFill="1" applyBorder="1" applyAlignment="1" applyProtection="1">
      <alignment horizontal="right" vertical="center"/>
    </xf>
    <xf numFmtId="167" fontId="13" fillId="0" borderId="13" xfId="4" applyNumberFormat="1" applyFont="1" applyFill="1" applyBorder="1" applyAlignment="1" applyProtection="1">
      <alignment horizontal="right" vertical="center"/>
      <protection locked="0"/>
    </xf>
    <xf numFmtId="43" fontId="2" fillId="0" borderId="3" xfId="3" applyFont="1" applyFill="1" applyBorder="1" applyAlignment="1" applyProtection="1">
      <alignment horizontal="right" vertical="center"/>
    </xf>
    <xf numFmtId="1" fontId="2" fillId="2" borderId="0" xfId="0" applyNumberFormat="1" applyFont="1" applyFill="1" applyAlignment="1">
      <alignment horizontal="center"/>
    </xf>
    <xf numFmtId="1" fontId="2" fillId="2" borderId="0" xfId="2" applyNumberFormat="1" applyFont="1" applyFill="1" applyAlignment="1">
      <alignment horizontal="center"/>
    </xf>
    <xf numFmtId="1" fontId="5" fillId="3" borderId="0" xfId="2" applyNumberFormat="1" applyFont="1" applyFill="1" applyAlignment="1">
      <alignment horizontal="center"/>
    </xf>
    <xf numFmtId="0" fontId="28" fillId="0" borderId="0" xfId="0" applyFont="1"/>
    <xf numFmtId="0" fontId="29" fillId="0" borderId="0" xfId="0" applyFont="1" applyFill="1" applyBorder="1" applyAlignment="1">
      <alignment horizontal="left" vertical="center"/>
    </xf>
    <xf numFmtId="0" fontId="30" fillId="0" borderId="0" xfId="0" applyFont="1"/>
    <xf numFmtId="0" fontId="29" fillId="0" borderId="0" xfId="0" applyFont="1"/>
  </cellXfs>
  <cellStyles count="8">
    <cellStyle name="Millares 2" xfId="3" xr:uid="{85F19639-17DD-4F57-8BAE-4368FFC1B86C}"/>
    <cellStyle name="Millares 2 2" xfId="7" xr:uid="{2C88403A-FDFB-4848-9F24-D48A58B1C1EC}"/>
    <cellStyle name="Millares 2 3" xfId="4" xr:uid="{2EA255CF-8467-47E5-8B27-9C6FBCF21179}"/>
    <cellStyle name="Moneda 2" xfId="5" xr:uid="{B31858F4-A7FD-4FFF-BB9A-4B012ABABBFF}"/>
    <cellStyle name="Normal" xfId="0" builtinId="0"/>
    <cellStyle name="Normal 2_ALDAMA 03 MAR 2009 MODIF_PIGOO CONCENTRADOPROG_INDIC_GESTION ORG  OP rvh" xfId="6" xr:uid="{EBA0B018-FDA5-4810-8B0E-5102338A2CEE}"/>
    <cellStyle name="Normal_FORMATO DEL PPTO. 2002  SEPT. 4" xfId="2" xr:uid="{B56A5154-DA17-449A-9007-ABBB476931E1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sv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0" cy="973667"/>
    <xdr:pic>
      <xdr:nvPicPr>
        <xdr:cNvPr id="18" name="4 Imagen">
          <a:extLst>
            <a:ext uri="{FF2B5EF4-FFF2-40B4-BE49-F238E27FC236}">
              <a16:creationId xmlns:a16="http://schemas.microsoft.com/office/drawing/2014/main" id="{5B5E3B84-BB33-478D-8929-2BF1156224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0"/>
          <a:ext cx="0" cy="973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2381</xdr:colOff>
      <xdr:row>0</xdr:row>
      <xdr:rowOff>0</xdr:rowOff>
    </xdr:from>
    <xdr:ext cx="0" cy="817033"/>
    <xdr:pic>
      <xdr:nvPicPr>
        <xdr:cNvPr id="19" name="3 Imagen">
          <a:extLst>
            <a:ext uri="{FF2B5EF4-FFF2-40B4-BE49-F238E27FC236}">
              <a16:creationId xmlns:a16="http://schemas.microsoft.com/office/drawing/2014/main" id="{BD839434-4DE4-405C-8C3F-729DC8F355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1031" y="0"/>
          <a:ext cx="0" cy="817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0</xdr:row>
      <xdr:rowOff>0</xdr:rowOff>
    </xdr:from>
    <xdr:ext cx="0" cy="973667"/>
    <xdr:pic>
      <xdr:nvPicPr>
        <xdr:cNvPr id="22" name="4 Imagen">
          <a:extLst>
            <a:ext uri="{FF2B5EF4-FFF2-40B4-BE49-F238E27FC236}">
              <a16:creationId xmlns:a16="http://schemas.microsoft.com/office/drawing/2014/main" id="{8DFFD9B6-1A59-4003-9064-D4F46A993C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0"/>
          <a:ext cx="0" cy="973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2381</xdr:colOff>
      <xdr:row>0</xdr:row>
      <xdr:rowOff>0</xdr:rowOff>
    </xdr:from>
    <xdr:ext cx="0" cy="817033"/>
    <xdr:pic>
      <xdr:nvPicPr>
        <xdr:cNvPr id="23" name="3 Imagen">
          <a:extLst>
            <a:ext uri="{FF2B5EF4-FFF2-40B4-BE49-F238E27FC236}">
              <a16:creationId xmlns:a16="http://schemas.microsoft.com/office/drawing/2014/main" id="{20D703DA-A4E9-4C75-9FF5-C80928D80C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1031" y="0"/>
          <a:ext cx="0" cy="817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1531937</xdr:colOff>
      <xdr:row>0</xdr:row>
      <xdr:rowOff>46037</xdr:rowOff>
    </xdr:from>
    <xdr:to>
      <xdr:col>0</xdr:col>
      <xdr:colOff>3395662</xdr:colOff>
      <xdr:row>4</xdr:row>
      <xdr:rowOff>168275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59E5046D-A291-4B3C-B49C-A009BCFF42D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1937" y="46037"/>
          <a:ext cx="1863725" cy="915988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690562</xdr:colOff>
      <xdr:row>0</xdr:row>
      <xdr:rowOff>0</xdr:rowOff>
    </xdr:from>
    <xdr:to>
      <xdr:col>15</xdr:col>
      <xdr:colOff>746124</xdr:colOff>
      <xdr:row>5</xdr:row>
      <xdr:rowOff>47625</xdr:rowOff>
    </xdr:to>
    <xdr:pic>
      <xdr:nvPicPr>
        <xdr:cNvPr id="25" name="Gráfico 5">
          <a:extLst>
            <a:ext uri="{FF2B5EF4-FFF2-40B4-BE49-F238E27FC236}">
              <a16:creationId xmlns:a16="http://schemas.microsoft.com/office/drawing/2014/main" id="{AB264937-D104-4050-8175-615570A0848C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11826875" y="0"/>
          <a:ext cx="2047875" cy="10398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8AC9D7-E391-4D63-8CC9-B0E0995F9C2E}">
  <dimension ref="A1:R227"/>
  <sheetViews>
    <sheetView tabSelected="1" zoomScale="120" zoomScaleNormal="120" workbookViewId="0">
      <selection activeCell="A2" sqref="A1:K1048576"/>
    </sheetView>
  </sheetViews>
  <sheetFormatPr baseColWidth="10" defaultRowHeight="15" x14ac:dyDescent="0.25"/>
  <cols>
    <col min="1" max="1" width="56.85546875" customWidth="1"/>
    <col min="2" max="2" width="16.7109375" customWidth="1"/>
    <col min="3" max="3" width="17.7109375" customWidth="1"/>
    <col min="4" max="4" width="15.85546875" customWidth="1"/>
    <col min="5" max="5" width="18.28515625" customWidth="1"/>
    <col min="6" max="6" width="16.5703125" customWidth="1"/>
    <col min="7" max="7" width="17.5703125" customWidth="1"/>
    <col min="8" max="8" width="17" customWidth="1"/>
    <col min="9" max="10" width="16" customWidth="1"/>
    <col min="11" max="11" width="15.85546875" customWidth="1"/>
    <col min="12" max="12" width="16.28515625" customWidth="1"/>
    <col min="13" max="13" width="16.140625" customWidth="1"/>
    <col min="14" max="14" width="18.42578125" customWidth="1"/>
  </cols>
  <sheetData>
    <row r="1" spans="1:18" ht="15.75" x14ac:dyDescent="0.25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</row>
    <row r="2" spans="1:18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.75" x14ac:dyDescent="0.25">
      <c r="A3" s="181" t="s">
        <v>1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</row>
    <row r="4" spans="1:18" ht="15.75" x14ac:dyDescent="0.25">
      <c r="A4" s="181" t="s">
        <v>2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</row>
    <row r="5" spans="1:18" ht="15.7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5.75" x14ac:dyDescent="0.25">
      <c r="A6" s="182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</row>
    <row r="7" spans="1:18" ht="15.75" x14ac:dyDescent="0.25">
      <c r="A7" s="181"/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</row>
    <row r="8" spans="1:18" ht="15.75" x14ac:dyDescent="0.25">
      <c r="A8" s="2"/>
      <c r="B8" s="3"/>
      <c r="C8" s="4">
        <v>2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5"/>
      <c r="O8" s="5"/>
      <c r="P8" s="5"/>
      <c r="Q8" s="5"/>
      <c r="R8" s="6"/>
    </row>
    <row r="9" spans="1:18" ht="78.75" x14ac:dyDescent="0.25">
      <c r="A9" s="7" t="s">
        <v>3</v>
      </c>
      <c r="B9" s="8" t="s">
        <v>4</v>
      </c>
      <c r="C9" s="8" t="s">
        <v>5</v>
      </c>
      <c r="D9" s="8" t="s">
        <v>6</v>
      </c>
      <c r="E9" s="8" t="s">
        <v>7</v>
      </c>
      <c r="F9" s="8" t="s">
        <v>8</v>
      </c>
      <c r="G9" s="8" t="s">
        <v>9</v>
      </c>
      <c r="H9" s="8" t="s">
        <v>10</v>
      </c>
      <c r="I9" s="8" t="s">
        <v>11</v>
      </c>
      <c r="J9" s="8" t="s">
        <v>12</v>
      </c>
      <c r="K9" s="8" t="s">
        <v>13</v>
      </c>
      <c r="L9" s="8" t="s">
        <v>14</v>
      </c>
      <c r="M9" s="8" t="s">
        <v>15</v>
      </c>
      <c r="N9" s="8" t="s">
        <v>16</v>
      </c>
      <c r="O9" s="8" t="s">
        <v>17</v>
      </c>
      <c r="P9" s="8" t="s">
        <v>18</v>
      </c>
      <c r="Q9" s="8" t="s">
        <v>19</v>
      </c>
      <c r="R9" s="8" t="s">
        <v>20</v>
      </c>
    </row>
    <row r="10" spans="1:18" ht="15.75" x14ac:dyDescent="0.25">
      <c r="A10" s="9" t="s">
        <v>21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8" ht="15.75" x14ac:dyDescent="0.25">
      <c r="A11" s="11" t="s">
        <v>22</v>
      </c>
      <c r="B11" s="12">
        <f t="shared" ref="B11:P11" si="0">+B12+B21</f>
        <v>358235.75000000006</v>
      </c>
      <c r="C11" s="12">
        <f t="shared" si="0"/>
        <v>338345.26</v>
      </c>
      <c r="D11" s="12">
        <f t="shared" si="0"/>
        <v>342683.96</v>
      </c>
      <c r="E11" s="12">
        <f t="shared" si="0"/>
        <v>390878.54</v>
      </c>
      <c r="F11" s="12">
        <f t="shared" si="0"/>
        <v>437068.94</v>
      </c>
      <c r="G11" s="12">
        <f t="shared" si="0"/>
        <v>393858.35</v>
      </c>
      <c r="H11" s="12">
        <f t="shared" si="0"/>
        <v>436768.43</v>
      </c>
      <c r="I11" s="12">
        <f t="shared" si="0"/>
        <v>416141.03</v>
      </c>
      <c r="J11" s="12">
        <f t="shared" si="0"/>
        <v>452628.19999999995</v>
      </c>
      <c r="K11" s="12">
        <f t="shared" si="0"/>
        <v>412399.4</v>
      </c>
      <c r="L11" s="12">
        <f t="shared" si="0"/>
        <v>376802.88</v>
      </c>
      <c r="M11" s="12">
        <f t="shared" si="0"/>
        <v>636173.43000000005</v>
      </c>
      <c r="N11" s="12">
        <f t="shared" si="0"/>
        <v>4991984.17</v>
      </c>
      <c r="O11" s="12">
        <f t="shared" si="0"/>
        <v>0</v>
      </c>
      <c r="P11" s="12">
        <f t="shared" si="0"/>
        <v>0</v>
      </c>
      <c r="Q11" s="12">
        <f>+N11-P11</f>
        <v>4991984.17</v>
      </c>
      <c r="R11" s="13" t="e">
        <f>+Q11/P11</f>
        <v>#DIV/0!</v>
      </c>
    </row>
    <row r="12" spans="1:18" x14ac:dyDescent="0.25">
      <c r="A12" s="14" t="s">
        <v>23</v>
      </c>
      <c r="B12" s="15">
        <f t="shared" ref="B12:M12" si="1">+B13+B18+B19+B20</f>
        <v>346441.23000000004</v>
      </c>
      <c r="C12" s="16">
        <f t="shared" si="1"/>
        <v>338328.61</v>
      </c>
      <c r="D12" s="16">
        <f t="shared" si="1"/>
        <v>318973.87</v>
      </c>
      <c r="E12" s="16">
        <f>+E13+E19+E18+E20</f>
        <v>354953.62</v>
      </c>
      <c r="F12" s="16">
        <f t="shared" si="1"/>
        <v>370810.44</v>
      </c>
      <c r="G12" s="16">
        <f t="shared" si="1"/>
        <v>367040.81</v>
      </c>
      <c r="H12" s="16">
        <f t="shared" si="1"/>
        <v>377228.26</v>
      </c>
      <c r="I12" s="16">
        <f t="shared" si="1"/>
        <v>356366.38</v>
      </c>
      <c r="J12" s="16">
        <f t="shared" si="1"/>
        <v>412196.23</v>
      </c>
      <c r="K12" s="16">
        <f t="shared" si="1"/>
        <v>383691.94</v>
      </c>
      <c r="L12" s="16">
        <f t="shared" si="1"/>
        <v>346925.75</v>
      </c>
      <c r="M12" s="16">
        <f t="shared" si="1"/>
        <v>408388.12000000005</v>
      </c>
      <c r="N12" s="16">
        <f>+N13+N18+N19+N20</f>
        <v>4381345.26</v>
      </c>
      <c r="O12" s="16">
        <f>+O13+O18+O19</f>
        <v>0</v>
      </c>
      <c r="P12" s="16">
        <f>+P13+P18+P19</f>
        <v>0</v>
      </c>
      <c r="Q12" s="16">
        <f>+N12-P12</f>
        <v>4381345.26</v>
      </c>
      <c r="R12" s="17" t="e">
        <f>+Q12/P12</f>
        <v>#DIV/0!</v>
      </c>
    </row>
    <row r="13" spans="1:18" x14ac:dyDescent="0.25">
      <c r="A13" s="18" t="s">
        <v>24</v>
      </c>
      <c r="B13" s="16">
        <f t="shared" ref="B13:P13" si="2">+B14+B17</f>
        <v>379007.93</v>
      </c>
      <c r="C13" s="16">
        <f t="shared" si="2"/>
        <v>371999.13</v>
      </c>
      <c r="D13" s="16">
        <f t="shared" si="2"/>
        <v>349738.51999999996</v>
      </c>
      <c r="E13" s="16">
        <f t="shared" si="2"/>
        <v>398824.39999999997</v>
      </c>
      <c r="F13" s="16">
        <f t="shared" si="2"/>
        <v>412919.48</v>
      </c>
      <c r="G13" s="16">
        <f t="shared" si="2"/>
        <v>412760.89</v>
      </c>
      <c r="H13" s="16">
        <f t="shared" si="2"/>
        <v>424150.69</v>
      </c>
      <c r="I13" s="16">
        <f t="shared" si="2"/>
        <v>403063.24</v>
      </c>
      <c r="J13" s="16">
        <f t="shared" si="2"/>
        <v>439591.92</v>
      </c>
      <c r="K13" s="16">
        <f t="shared" si="2"/>
        <v>414767.16</v>
      </c>
      <c r="L13" s="16">
        <f t="shared" si="2"/>
        <v>391642.41</v>
      </c>
      <c r="M13" s="16">
        <f t="shared" si="2"/>
        <v>513177.86000000004</v>
      </c>
      <c r="N13" s="16">
        <f t="shared" si="2"/>
        <v>4911643.63</v>
      </c>
      <c r="O13" s="16">
        <f t="shared" si="2"/>
        <v>0</v>
      </c>
      <c r="P13" s="16">
        <f t="shared" si="2"/>
        <v>0</v>
      </c>
      <c r="Q13" s="16">
        <f>+N13-P13</f>
        <v>4911643.63</v>
      </c>
      <c r="R13" s="17" t="e">
        <f>+Q13/P13</f>
        <v>#DIV/0!</v>
      </c>
    </row>
    <row r="14" spans="1:18" x14ac:dyDescent="0.25">
      <c r="A14" s="19" t="s">
        <v>25</v>
      </c>
      <c r="B14" s="20">
        <f>+B15+B16</f>
        <v>376267.77</v>
      </c>
      <c r="C14" s="20">
        <f>+C15+C16</f>
        <v>364412.45</v>
      </c>
      <c r="D14" s="20">
        <f>D15+D16</f>
        <v>341619.81999999995</v>
      </c>
      <c r="E14" s="20">
        <f t="shared" ref="E14:N14" si="3">E15+E16</f>
        <v>392333.43999999994</v>
      </c>
      <c r="F14" s="20">
        <f t="shared" si="3"/>
        <v>410573.31</v>
      </c>
      <c r="G14" s="20">
        <f t="shared" si="3"/>
        <v>402677.39</v>
      </c>
      <c r="H14" s="20">
        <f t="shared" si="3"/>
        <v>418028.06</v>
      </c>
      <c r="I14" s="20">
        <f t="shared" si="3"/>
        <v>394993.87</v>
      </c>
      <c r="J14" s="20">
        <f t="shared" si="3"/>
        <v>432378.81</v>
      </c>
      <c r="K14" s="20">
        <f t="shared" si="3"/>
        <v>408034.33999999997</v>
      </c>
      <c r="L14" s="20">
        <f t="shared" si="3"/>
        <v>384708.85</v>
      </c>
      <c r="M14" s="20">
        <f t="shared" si="3"/>
        <v>509383.79000000004</v>
      </c>
      <c r="N14" s="21">
        <f t="shared" si="3"/>
        <v>4835411.8999999994</v>
      </c>
      <c r="O14" s="21"/>
      <c r="P14" s="21">
        <f>+O14/12*$R$22</f>
        <v>0</v>
      </c>
      <c r="Q14" s="21">
        <f t="shared" ref="Q14:Q21" si="4">+N14-P14</f>
        <v>4835411.8999999994</v>
      </c>
      <c r="R14" s="22" t="e">
        <f t="shared" ref="R14:R37" si="5">+Q14/P14</f>
        <v>#DIV/0!</v>
      </c>
    </row>
    <row r="15" spans="1:18" x14ac:dyDescent="0.25">
      <c r="A15" s="23" t="s">
        <v>26</v>
      </c>
      <c r="B15" s="24">
        <v>220428.44</v>
      </c>
      <c r="C15" s="24">
        <v>232441.60000000001</v>
      </c>
      <c r="D15" s="24">
        <v>207967.52</v>
      </c>
      <c r="E15" s="20">
        <v>210692.86</v>
      </c>
      <c r="F15" s="169">
        <v>235628.26</v>
      </c>
      <c r="G15" s="169">
        <v>244507.88</v>
      </c>
      <c r="H15" s="24">
        <v>222209.25</v>
      </c>
      <c r="I15" s="20">
        <v>244235.25</v>
      </c>
      <c r="J15" s="169">
        <v>225930.45</v>
      </c>
      <c r="K15" s="169">
        <v>243119.24</v>
      </c>
      <c r="L15" s="20">
        <v>217897.55</v>
      </c>
      <c r="M15" s="20">
        <v>255871.56</v>
      </c>
      <c r="N15" s="26">
        <f>SUM(B15:M15)</f>
        <v>2760929.86</v>
      </c>
      <c r="O15" s="25"/>
      <c r="P15" s="27"/>
      <c r="Q15" s="27"/>
      <c r="R15" s="28"/>
    </row>
    <row r="16" spans="1:18" x14ac:dyDescent="0.25">
      <c r="A16" s="23" t="s">
        <v>27</v>
      </c>
      <c r="B16" s="24">
        <v>155839.32999999999</v>
      </c>
      <c r="C16" s="24">
        <v>131970.85</v>
      </c>
      <c r="D16" s="24">
        <v>133652.29999999999</v>
      </c>
      <c r="E16" s="20">
        <v>181640.58</v>
      </c>
      <c r="F16" s="169">
        <v>174945.05</v>
      </c>
      <c r="G16" s="24">
        <v>158169.51</v>
      </c>
      <c r="H16" s="24">
        <v>195818.81</v>
      </c>
      <c r="I16" s="20">
        <v>150758.62</v>
      </c>
      <c r="J16" s="169">
        <v>206448.36</v>
      </c>
      <c r="K16" s="169">
        <v>164915.1</v>
      </c>
      <c r="L16" s="20">
        <v>166811.29999999999</v>
      </c>
      <c r="M16" s="20">
        <v>253512.23</v>
      </c>
      <c r="N16" s="26">
        <f>SUM(B16:M16)</f>
        <v>2074482.0399999998</v>
      </c>
      <c r="O16" s="25"/>
      <c r="P16" s="27"/>
      <c r="Q16" s="27"/>
      <c r="R16" s="28"/>
    </row>
    <row r="17" spans="1:18" x14ac:dyDescent="0.25">
      <c r="A17" s="19" t="s">
        <v>28</v>
      </c>
      <c r="B17" s="29">
        <v>2740.16</v>
      </c>
      <c r="C17" s="29">
        <v>7586.68</v>
      </c>
      <c r="D17" s="29">
        <v>8118.7</v>
      </c>
      <c r="E17" s="29">
        <v>6490.96</v>
      </c>
      <c r="F17" s="29">
        <v>2346.17</v>
      </c>
      <c r="G17" s="29">
        <v>10083.5</v>
      </c>
      <c r="H17" s="167">
        <v>6122.63</v>
      </c>
      <c r="I17" s="167">
        <v>8069.37</v>
      </c>
      <c r="J17" s="167">
        <v>7213.11</v>
      </c>
      <c r="K17" s="29">
        <v>6732.82</v>
      </c>
      <c r="L17" s="29">
        <v>6933.56</v>
      </c>
      <c r="M17" s="29">
        <v>3794.07</v>
      </c>
      <c r="N17" s="26">
        <f t="shared" ref="N17:N21" si="6">SUM(B17:M17)</f>
        <v>76231.73000000001</v>
      </c>
      <c r="O17" s="21"/>
      <c r="P17" s="21">
        <f>+O17/12*$R$22</f>
        <v>0</v>
      </c>
      <c r="Q17" s="21">
        <f t="shared" si="4"/>
        <v>76231.73000000001</v>
      </c>
      <c r="R17" s="22" t="e">
        <f t="shared" si="5"/>
        <v>#DIV/0!</v>
      </c>
    </row>
    <row r="18" spans="1:18" x14ac:dyDescent="0.25">
      <c r="A18" s="30" t="s">
        <v>29</v>
      </c>
      <c r="B18" s="20">
        <v>-26262.16</v>
      </c>
      <c r="C18" s="20">
        <v>-24161.69</v>
      </c>
      <c r="D18" s="24">
        <v>-25535.85</v>
      </c>
      <c r="E18" s="24">
        <v>-24395.55</v>
      </c>
      <c r="F18" s="170">
        <v>-28244.44</v>
      </c>
      <c r="G18" s="24">
        <v>-27588.240000000002</v>
      </c>
      <c r="H18" s="174">
        <v>-26551.66</v>
      </c>
      <c r="I18" s="24">
        <v>-27819.01</v>
      </c>
      <c r="J18" s="167">
        <v>-26938.69</v>
      </c>
      <c r="K18" s="170">
        <v>-27467.35</v>
      </c>
      <c r="L18" s="24">
        <v>-26386.880000000001</v>
      </c>
      <c r="M18" s="24">
        <v>-25616.44</v>
      </c>
      <c r="N18" s="26">
        <f t="shared" si="6"/>
        <v>-316967.96000000002</v>
      </c>
      <c r="O18" s="31"/>
      <c r="P18" s="21">
        <f>+O18/12*$R$22</f>
        <v>0</v>
      </c>
      <c r="Q18" s="21">
        <f t="shared" si="4"/>
        <v>-316967.96000000002</v>
      </c>
      <c r="R18" s="22" t="e">
        <f t="shared" si="5"/>
        <v>#DIV/0!</v>
      </c>
    </row>
    <row r="19" spans="1:18" x14ac:dyDescent="0.25">
      <c r="A19" s="30" t="s">
        <v>30</v>
      </c>
      <c r="B19" s="20">
        <v>-6304.54</v>
      </c>
      <c r="C19" s="20">
        <v>-9508.83</v>
      </c>
      <c r="D19" s="24">
        <v>-5228.8</v>
      </c>
      <c r="E19" s="168">
        <v>-19475.23</v>
      </c>
      <c r="F19" s="170">
        <v>-13864.6</v>
      </c>
      <c r="G19" s="24">
        <v>-18131.84</v>
      </c>
      <c r="H19" s="174">
        <v>-20370.77</v>
      </c>
      <c r="I19" s="167">
        <v>-18877.849999999999</v>
      </c>
      <c r="J19" s="167">
        <v>-457</v>
      </c>
      <c r="K19" s="170">
        <v>-3607.87</v>
      </c>
      <c r="L19" s="24">
        <v>-18329.78</v>
      </c>
      <c r="M19" s="24">
        <v>-79173.3</v>
      </c>
      <c r="N19" s="26">
        <f t="shared" si="6"/>
        <v>-213330.40999999997</v>
      </c>
      <c r="O19" s="31"/>
      <c r="P19" s="21">
        <f>+O19/12*$R$22</f>
        <v>0</v>
      </c>
      <c r="Q19" s="21">
        <f t="shared" si="4"/>
        <v>-213330.40999999997</v>
      </c>
      <c r="R19" s="22" t="e">
        <f t="shared" si="5"/>
        <v>#DIV/0!</v>
      </c>
    </row>
    <row r="20" spans="1:18" x14ac:dyDescent="0.25">
      <c r="A20" s="30" t="s">
        <v>31</v>
      </c>
      <c r="B20" s="31">
        <v>0</v>
      </c>
      <c r="C20" s="31">
        <v>0</v>
      </c>
      <c r="D20" s="31">
        <v>0</v>
      </c>
      <c r="E20" s="170">
        <v>0</v>
      </c>
      <c r="F20" s="170">
        <v>0</v>
      </c>
      <c r="G20" s="170">
        <v>0</v>
      </c>
      <c r="H20" s="174">
        <v>0</v>
      </c>
      <c r="I20" s="15"/>
      <c r="J20" s="167"/>
      <c r="K20" s="170"/>
      <c r="L20" s="31"/>
      <c r="M20" s="31"/>
      <c r="N20" s="26">
        <f t="shared" si="6"/>
        <v>0</v>
      </c>
      <c r="O20" s="31"/>
      <c r="P20" s="21">
        <f>+O20/12*$Q$25</f>
        <v>0</v>
      </c>
      <c r="Q20" s="21">
        <f t="shared" si="4"/>
        <v>0</v>
      </c>
      <c r="R20" s="22"/>
    </row>
    <row r="21" spans="1:18" ht="15.75" x14ac:dyDescent="0.25">
      <c r="A21" s="32" t="s">
        <v>32</v>
      </c>
      <c r="B21" s="21">
        <v>11794.52</v>
      </c>
      <c r="C21" s="21">
        <v>16.649999999999999</v>
      </c>
      <c r="D21" s="21">
        <v>23710.09</v>
      </c>
      <c r="E21" s="29">
        <v>35924.92</v>
      </c>
      <c r="F21" s="29">
        <v>66258.5</v>
      </c>
      <c r="G21" s="175">
        <v>26817.54</v>
      </c>
      <c r="H21" s="29">
        <v>59540.17</v>
      </c>
      <c r="I21" s="167">
        <v>59774.65</v>
      </c>
      <c r="J21" s="167">
        <v>40431.97</v>
      </c>
      <c r="K21" s="29">
        <v>28707.46</v>
      </c>
      <c r="L21" s="29">
        <v>29877.13</v>
      </c>
      <c r="M21" s="29">
        <v>227785.31</v>
      </c>
      <c r="N21" s="26">
        <f t="shared" si="6"/>
        <v>610638.91</v>
      </c>
      <c r="O21" s="21"/>
      <c r="P21" s="21">
        <f>+O21/12*$R$22</f>
        <v>0</v>
      </c>
      <c r="Q21" s="21">
        <f t="shared" si="4"/>
        <v>610638.91</v>
      </c>
      <c r="R21" s="33" t="e">
        <f>+Q21/P21</f>
        <v>#DIV/0!</v>
      </c>
    </row>
    <row r="22" spans="1:18" x14ac:dyDescent="0.25">
      <c r="A22" s="34"/>
      <c r="B22" s="21"/>
      <c r="C22" s="21"/>
      <c r="D22" s="21"/>
      <c r="E22" s="21"/>
      <c r="F22" s="21"/>
      <c r="G22" s="21"/>
      <c r="H22" s="15"/>
      <c r="I22" s="21"/>
      <c r="J22" s="21"/>
      <c r="K22" s="21"/>
      <c r="L22" s="21"/>
      <c r="M22" s="21"/>
      <c r="N22" s="21"/>
      <c r="O22" s="21"/>
      <c r="P22" s="21"/>
      <c r="Q22" s="21"/>
      <c r="R22" s="35">
        <f>COUNTA(B14:M14)</f>
        <v>12</v>
      </c>
    </row>
    <row r="23" spans="1:18" ht="15.75" x14ac:dyDescent="0.25">
      <c r="A23" s="36" t="s">
        <v>33</v>
      </c>
      <c r="B23" s="37">
        <f>+B24+B37+B38</f>
        <v>457026.46</v>
      </c>
      <c r="C23" s="37">
        <f t="shared" ref="C23:M23" si="7">+C24+C37+C38</f>
        <v>299567.61</v>
      </c>
      <c r="D23" s="37">
        <f t="shared" si="7"/>
        <v>310940.09999999998</v>
      </c>
      <c r="E23" s="37">
        <f t="shared" si="7"/>
        <v>351581.43</v>
      </c>
      <c r="F23" s="37">
        <f t="shared" si="7"/>
        <v>350779.93999999994</v>
      </c>
      <c r="G23" s="37">
        <f t="shared" si="7"/>
        <v>298438.44000000006</v>
      </c>
      <c r="H23" s="37">
        <f t="shared" si="7"/>
        <v>325215.37</v>
      </c>
      <c r="I23" s="37">
        <f t="shared" si="7"/>
        <v>310376.45999999996</v>
      </c>
      <c r="J23" s="37">
        <f t="shared" si="7"/>
        <v>346135.62</v>
      </c>
      <c r="K23" s="37">
        <f t="shared" si="7"/>
        <v>624160.57000000007</v>
      </c>
      <c r="L23" s="37">
        <f t="shared" si="7"/>
        <v>222359.51</v>
      </c>
      <c r="M23" s="37">
        <f t="shared" si="7"/>
        <v>598244.30999999994</v>
      </c>
      <c r="N23" s="37">
        <f>+N24+N37+N38</f>
        <v>4494825.8199999994</v>
      </c>
      <c r="O23" s="37">
        <v>0</v>
      </c>
      <c r="P23" s="37">
        <f>+P24+P36+P37</f>
        <v>0</v>
      </c>
      <c r="Q23" s="37">
        <f>+N23-P23</f>
        <v>4494825.8199999994</v>
      </c>
      <c r="R23" s="38" t="e">
        <f t="shared" ref="R23:R27" si="8">+Q23/P23</f>
        <v>#DIV/0!</v>
      </c>
    </row>
    <row r="24" spans="1:18" ht="15.75" x14ac:dyDescent="0.25">
      <c r="A24" s="14" t="s">
        <v>34</v>
      </c>
      <c r="B24" s="39">
        <f>+B25+B26+B27+B32</f>
        <v>439201.46</v>
      </c>
      <c r="C24" s="39">
        <f t="shared" ref="C24:N24" si="9">+C25+C26+C27+C32</f>
        <v>299567.61</v>
      </c>
      <c r="D24" s="39">
        <f t="shared" si="9"/>
        <v>310940.09999999998</v>
      </c>
      <c r="E24" s="39">
        <f t="shared" si="9"/>
        <v>351581.43</v>
      </c>
      <c r="F24" s="39">
        <f t="shared" si="9"/>
        <v>350779.93999999994</v>
      </c>
      <c r="G24" s="39">
        <f t="shared" si="9"/>
        <v>290938.44000000006</v>
      </c>
      <c r="H24" s="173">
        <f>+H25+H26+H27+H32</f>
        <v>325215.37</v>
      </c>
      <c r="I24" s="39">
        <f t="shared" si="9"/>
        <v>310376.45999999996</v>
      </c>
      <c r="J24" s="39">
        <f t="shared" si="9"/>
        <v>342460.62</v>
      </c>
      <c r="K24" s="39">
        <f t="shared" si="9"/>
        <v>357221.81</v>
      </c>
      <c r="L24" s="39">
        <f t="shared" si="9"/>
        <v>222359.51</v>
      </c>
      <c r="M24" s="39">
        <f t="shared" si="9"/>
        <v>598244.30999999994</v>
      </c>
      <c r="N24" s="39">
        <f t="shared" si="9"/>
        <v>4198887.0599999996</v>
      </c>
      <c r="O24" s="39">
        <f>+O25+O26+O27+O32</f>
        <v>0</v>
      </c>
      <c r="P24" s="39">
        <f>+P25+P26+P27+P32</f>
        <v>0</v>
      </c>
      <c r="Q24" s="39">
        <f>+N24-P24</f>
        <v>4198887.0599999996</v>
      </c>
      <c r="R24" s="17" t="e">
        <f t="shared" si="8"/>
        <v>#DIV/0!</v>
      </c>
    </row>
    <row r="25" spans="1:18" x14ac:dyDescent="0.25">
      <c r="A25" s="30" t="s">
        <v>35</v>
      </c>
      <c r="B25" s="20">
        <v>202109.06</v>
      </c>
      <c r="C25" s="20">
        <v>105998.33</v>
      </c>
      <c r="D25" s="24">
        <v>126974.1</v>
      </c>
      <c r="E25" s="29">
        <v>94466.72</v>
      </c>
      <c r="F25" s="29">
        <v>140404.26999999999</v>
      </c>
      <c r="G25" s="24">
        <v>104756.85</v>
      </c>
      <c r="H25" s="24">
        <v>142167.34</v>
      </c>
      <c r="I25" s="24">
        <v>132372.37</v>
      </c>
      <c r="J25" s="167">
        <v>123568.5</v>
      </c>
      <c r="K25" s="29">
        <v>199704.3</v>
      </c>
      <c r="L25" s="20">
        <v>94061.63</v>
      </c>
      <c r="M25" s="24">
        <v>273890.13</v>
      </c>
      <c r="N25" s="21">
        <f>SUM(B25:M25)</f>
        <v>1740473.6</v>
      </c>
      <c r="O25" s="21"/>
      <c r="P25" s="21">
        <f>+O25/12*$R$22</f>
        <v>0</v>
      </c>
      <c r="Q25" s="21">
        <f>+N25-P25</f>
        <v>1740473.6</v>
      </c>
      <c r="R25" s="22" t="e">
        <f t="shared" si="8"/>
        <v>#DIV/0!</v>
      </c>
    </row>
    <row r="26" spans="1:18" x14ac:dyDescent="0.25">
      <c r="A26" s="30" t="s">
        <v>36</v>
      </c>
      <c r="B26" s="20">
        <v>33930</v>
      </c>
      <c r="C26" s="20">
        <v>7901.6</v>
      </c>
      <c r="D26" s="24">
        <v>70121.97</v>
      </c>
      <c r="E26" s="29">
        <v>89806.64</v>
      </c>
      <c r="F26" s="171">
        <v>59330.95</v>
      </c>
      <c r="G26" s="24">
        <v>32396.32</v>
      </c>
      <c r="H26" s="24">
        <v>21761.25</v>
      </c>
      <c r="I26" s="24">
        <v>32829.4</v>
      </c>
      <c r="J26" s="167">
        <v>31414.52</v>
      </c>
      <c r="K26" s="29">
        <v>-28950.3</v>
      </c>
      <c r="L26" s="20">
        <v>18466.490000000002</v>
      </c>
      <c r="M26" s="24">
        <v>55462.57</v>
      </c>
      <c r="N26" s="21">
        <f>SUM(B26:M26)</f>
        <v>424471.41000000009</v>
      </c>
      <c r="O26" s="21"/>
      <c r="P26" s="21">
        <f>+O26/12*$R$22</f>
        <v>0</v>
      </c>
      <c r="Q26" s="21">
        <f t="shared" ref="Q26:Q32" si="10">+N26-P26</f>
        <v>424471.41000000009</v>
      </c>
      <c r="R26" s="22" t="e">
        <f t="shared" si="8"/>
        <v>#DIV/0!</v>
      </c>
    </row>
    <row r="27" spans="1:18" x14ac:dyDescent="0.25">
      <c r="A27" s="18" t="s">
        <v>37</v>
      </c>
      <c r="B27" s="16">
        <f t="shared" ref="B27:M27" si="11">+B28+B29+B30+B31</f>
        <v>203162.40000000002</v>
      </c>
      <c r="C27" s="16">
        <f t="shared" si="11"/>
        <v>185667.68</v>
      </c>
      <c r="D27" s="16">
        <f t="shared" si="11"/>
        <v>113844.03</v>
      </c>
      <c r="E27" s="16">
        <f t="shared" si="11"/>
        <v>167308.07</v>
      </c>
      <c r="F27" s="16">
        <f t="shared" si="11"/>
        <v>147727.04999999999</v>
      </c>
      <c r="G27" s="172">
        <f t="shared" si="11"/>
        <v>153785.27000000002</v>
      </c>
      <c r="H27" s="16">
        <f>+H28+H29+H30+H31</f>
        <v>161286.78</v>
      </c>
      <c r="I27" s="16">
        <f>+I28+I29+I30+I31</f>
        <v>145060.69</v>
      </c>
      <c r="J27" s="16">
        <f t="shared" si="11"/>
        <v>172773.6</v>
      </c>
      <c r="K27" s="177">
        <f t="shared" si="11"/>
        <v>186467.81</v>
      </c>
      <c r="L27" s="16">
        <f t="shared" si="11"/>
        <v>109831.39000000001</v>
      </c>
      <c r="M27" s="16">
        <f t="shared" si="11"/>
        <v>239334.52000000002</v>
      </c>
      <c r="N27" s="16">
        <f>+N28+N29+N31+N30</f>
        <v>1986249.2899999998</v>
      </c>
      <c r="O27" s="16">
        <f>+O28+O29+O31</f>
        <v>0</v>
      </c>
      <c r="P27" s="16">
        <f>+P28+P29+P31</f>
        <v>0</v>
      </c>
      <c r="Q27" s="16">
        <f t="shared" si="10"/>
        <v>1986249.2899999998</v>
      </c>
      <c r="R27" s="17" t="e">
        <f t="shared" si="8"/>
        <v>#DIV/0!</v>
      </c>
    </row>
    <row r="28" spans="1:18" x14ac:dyDescent="0.25">
      <c r="A28" s="19" t="s">
        <v>38</v>
      </c>
      <c r="B28" s="20">
        <v>95793.86</v>
      </c>
      <c r="C28" s="20">
        <v>142554.60999999999</v>
      </c>
      <c r="D28" s="24">
        <v>85240.33</v>
      </c>
      <c r="E28" s="29">
        <v>84711.17</v>
      </c>
      <c r="F28" s="29">
        <v>77780.009999999995</v>
      </c>
      <c r="G28" s="24">
        <v>95241.41</v>
      </c>
      <c r="H28" s="24">
        <v>74848.05</v>
      </c>
      <c r="I28" s="24">
        <v>75871.47</v>
      </c>
      <c r="J28" s="167">
        <v>79336.58</v>
      </c>
      <c r="K28" s="29">
        <v>69331.460000000006</v>
      </c>
      <c r="L28" s="20">
        <v>72305.100000000006</v>
      </c>
      <c r="M28" s="29">
        <v>177124.62</v>
      </c>
      <c r="N28" s="29">
        <f t="shared" ref="N28:N32" si="12">SUM(B28:M28)</f>
        <v>1130138.67</v>
      </c>
      <c r="O28" s="21"/>
      <c r="P28" s="21">
        <f>+O28/12*$R$22</f>
        <v>0</v>
      </c>
      <c r="Q28" s="21">
        <f t="shared" si="10"/>
        <v>1130138.67</v>
      </c>
      <c r="R28" s="22"/>
    </row>
    <row r="29" spans="1:18" x14ac:dyDescent="0.25">
      <c r="A29" s="19" t="s">
        <v>39</v>
      </c>
      <c r="B29" s="20">
        <v>36809.769999999997</v>
      </c>
      <c r="C29" s="20">
        <v>14534.89</v>
      </c>
      <c r="D29" s="24">
        <v>15295.31</v>
      </c>
      <c r="E29" s="29">
        <v>16032.31</v>
      </c>
      <c r="F29" s="29">
        <v>22643.58</v>
      </c>
      <c r="G29" s="24">
        <v>18102.11</v>
      </c>
      <c r="H29" s="24">
        <v>18707.580000000002</v>
      </c>
      <c r="I29" s="24">
        <v>17544.25</v>
      </c>
      <c r="J29" s="167">
        <v>20408.650000000001</v>
      </c>
      <c r="K29" s="29">
        <v>18865.21</v>
      </c>
      <c r="L29" s="20">
        <v>17163.3</v>
      </c>
      <c r="M29" s="24">
        <v>20278.79</v>
      </c>
      <c r="N29" s="29">
        <f t="shared" si="12"/>
        <v>236385.74999999997</v>
      </c>
      <c r="O29" s="21"/>
      <c r="P29" s="21">
        <f>+O29/12*$R$22</f>
        <v>0</v>
      </c>
      <c r="Q29" s="21">
        <f>+N29-P29</f>
        <v>236385.74999999997</v>
      </c>
      <c r="R29" s="22" t="e">
        <f>+Q29/P29</f>
        <v>#DIV/0!</v>
      </c>
    </row>
    <row r="30" spans="1:18" x14ac:dyDescent="0.25">
      <c r="A30" s="19" t="s">
        <v>40</v>
      </c>
      <c r="B30" s="21">
        <v>0</v>
      </c>
      <c r="C30" s="21">
        <v>0</v>
      </c>
      <c r="D30" s="21">
        <v>0</v>
      </c>
      <c r="E30" s="24">
        <v>41363.65</v>
      </c>
      <c r="F30" s="21">
        <v>0</v>
      </c>
      <c r="G30" s="21">
        <v>0</v>
      </c>
      <c r="H30" s="24">
        <v>37844.17</v>
      </c>
      <c r="I30" s="167">
        <v>0</v>
      </c>
      <c r="J30" s="15">
        <v>0</v>
      </c>
      <c r="K30" s="29">
        <v>31096.71</v>
      </c>
      <c r="L30" s="21">
        <v>0</v>
      </c>
      <c r="M30" s="21">
        <v>0</v>
      </c>
      <c r="N30" s="29">
        <f t="shared" si="12"/>
        <v>110304.53</v>
      </c>
      <c r="O30" s="21"/>
      <c r="P30" s="21"/>
      <c r="Q30" s="21"/>
      <c r="R30" s="22"/>
    </row>
    <row r="31" spans="1:18" x14ac:dyDescent="0.25">
      <c r="A31" s="19" t="s">
        <v>41</v>
      </c>
      <c r="B31" s="21">
        <v>70558.77</v>
      </c>
      <c r="C31" s="21">
        <v>28578.18</v>
      </c>
      <c r="D31" s="21">
        <v>13308.39</v>
      </c>
      <c r="E31" s="21">
        <v>25200.94</v>
      </c>
      <c r="F31" s="21">
        <v>47303.46</v>
      </c>
      <c r="G31" s="21">
        <v>40441.75</v>
      </c>
      <c r="H31" s="15">
        <v>29886.98</v>
      </c>
      <c r="I31" s="167">
        <v>51644.97</v>
      </c>
      <c r="J31" s="167">
        <v>73028.37</v>
      </c>
      <c r="K31" s="29">
        <v>67174.429999999993</v>
      </c>
      <c r="L31" s="29">
        <v>20362.990000000002</v>
      </c>
      <c r="M31" s="29">
        <v>41931.11</v>
      </c>
      <c r="N31" s="29">
        <f t="shared" si="12"/>
        <v>509420.33999999997</v>
      </c>
      <c r="O31" s="21"/>
      <c r="P31" s="21">
        <f>+O31/12*$R$22</f>
        <v>0</v>
      </c>
      <c r="Q31" s="21">
        <f t="shared" si="10"/>
        <v>509420.33999999997</v>
      </c>
      <c r="R31" s="22"/>
    </row>
    <row r="32" spans="1:18" ht="15.75" x14ac:dyDescent="0.25">
      <c r="A32" s="30" t="s">
        <v>42</v>
      </c>
      <c r="B32" s="21">
        <v>0</v>
      </c>
      <c r="C32" s="21">
        <v>0</v>
      </c>
      <c r="D32" s="21">
        <v>0</v>
      </c>
      <c r="E32" s="21"/>
      <c r="F32" s="29">
        <v>3317.67</v>
      </c>
      <c r="G32" s="21">
        <v>0</v>
      </c>
      <c r="H32" s="15">
        <v>0</v>
      </c>
      <c r="I32" s="167">
        <v>114</v>
      </c>
      <c r="J32" s="167">
        <v>14704</v>
      </c>
      <c r="K32" s="29">
        <v>0</v>
      </c>
      <c r="L32" s="29">
        <v>0</v>
      </c>
      <c r="M32" s="29">
        <v>29557.09</v>
      </c>
      <c r="N32" s="29">
        <f t="shared" si="12"/>
        <v>47692.759999999995</v>
      </c>
      <c r="O32" s="21"/>
      <c r="P32" s="21">
        <f>+O32/12*$R$22</f>
        <v>0</v>
      </c>
      <c r="Q32" s="21">
        <f t="shared" si="10"/>
        <v>47692.759999999995</v>
      </c>
      <c r="R32" s="40">
        <v>4.7587328311763356E-2</v>
      </c>
    </row>
    <row r="33" spans="1:18" ht="15.75" x14ac:dyDescent="0.25">
      <c r="A33" s="30"/>
      <c r="B33" s="41"/>
      <c r="C33" s="41"/>
      <c r="D33" s="21"/>
      <c r="E33" s="21"/>
      <c r="F33" s="21"/>
      <c r="G33" s="21"/>
      <c r="H33" s="15"/>
      <c r="I33" s="15"/>
      <c r="J33" s="15"/>
      <c r="K33" s="29"/>
      <c r="L33" s="21"/>
      <c r="M33" s="21"/>
      <c r="N33" s="21"/>
      <c r="O33" s="21"/>
      <c r="P33" s="21"/>
      <c r="Q33" s="21"/>
      <c r="R33" s="40"/>
    </row>
    <row r="34" spans="1:18" ht="15.75" x14ac:dyDescent="0.25">
      <c r="A34" s="42" t="s">
        <v>43</v>
      </c>
      <c r="B34" s="42"/>
      <c r="C34" s="42"/>
      <c r="D34" s="21"/>
      <c r="E34" s="21"/>
      <c r="F34" s="21"/>
      <c r="G34" s="21"/>
      <c r="H34" s="15"/>
      <c r="I34" s="21"/>
      <c r="J34" s="21"/>
      <c r="K34" s="29"/>
      <c r="L34" s="21"/>
      <c r="M34" s="21"/>
      <c r="N34" s="21"/>
      <c r="O34" s="21"/>
      <c r="P34" s="21"/>
      <c r="Q34" s="21"/>
      <c r="R34" s="22"/>
    </row>
    <row r="35" spans="1:18" ht="15.75" x14ac:dyDescent="0.25">
      <c r="A35" s="43" t="s">
        <v>44</v>
      </c>
      <c r="B35" s="39">
        <f t="shared" ref="B35:P35" si="13">+B11-B24</f>
        <v>-80965.709999999963</v>
      </c>
      <c r="C35" s="39">
        <f t="shared" si="13"/>
        <v>38777.650000000023</v>
      </c>
      <c r="D35" s="39">
        <f t="shared" si="13"/>
        <v>31743.860000000044</v>
      </c>
      <c r="E35" s="39">
        <f t="shared" si="13"/>
        <v>39297.109999999986</v>
      </c>
      <c r="F35" s="39">
        <f t="shared" si="13"/>
        <v>86289.000000000058</v>
      </c>
      <c r="G35" s="39">
        <f t="shared" si="13"/>
        <v>102919.90999999992</v>
      </c>
      <c r="H35" s="39">
        <f t="shared" si="13"/>
        <v>111553.06</v>
      </c>
      <c r="I35" s="39">
        <f t="shared" si="13"/>
        <v>105764.57000000007</v>
      </c>
      <c r="J35" s="39">
        <f t="shared" si="13"/>
        <v>110167.57999999996</v>
      </c>
      <c r="K35" s="39">
        <f t="shared" si="13"/>
        <v>55177.590000000026</v>
      </c>
      <c r="L35" s="39">
        <f t="shared" si="13"/>
        <v>154443.37</v>
      </c>
      <c r="M35" s="39">
        <f>+M11-M23</f>
        <v>37929.120000000112</v>
      </c>
      <c r="N35" s="39">
        <f>+N11-N24</f>
        <v>793097.11000000034</v>
      </c>
      <c r="O35" s="39">
        <f t="shared" si="13"/>
        <v>0</v>
      </c>
      <c r="P35" s="39">
        <f t="shared" si="13"/>
        <v>0</v>
      </c>
      <c r="Q35" s="39">
        <f>+N35-P35</f>
        <v>793097.11000000034</v>
      </c>
      <c r="R35" s="22" t="e">
        <f>+Q35/P35</f>
        <v>#DIV/0!</v>
      </c>
    </row>
    <row r="36" spans="1:18" x14ac:dyDescent="0.25">
      <c r="A36" s="32" t="s">
        <v>45</v>
      </c>
      <c r="B36" s="21"/>
      <c r="C36" s="21"/>
      <c r="D36" s="21"/>
      <c r="E36" s="21"/>
      <c r="F36" s="21"/>
      <c r="G36" s="21"/>
      <c r="H36" s="15"/>
      <c r="I36" s="21"/>
      <c r="J36" s="21"/>
      <c r="K36" s="21"/>
      <c r="L36" s="21"/>
      <c r="M36" s="21"/>
      <c r="N36" s="21">
        <f t="shared" ref="N36" si="14">SUM(B36:M36)</f>
        <v>0</v>
      </c>
      <c r="O36" s="21"/>
      <c r="P36" s="21">
        <f t="shared" ref="P36:P37" si="15">+O36/12*$R$22</f>
        <v>0</v>
      </c>
      <c r="Q36" s="21">
        <f>+N36-P36</f>
        <v>0</v>
      </c>
      <c r="R36" s="22" t="e">
        <f t="shared" si="5"/>
        <v>#DIV/0!</v>
      </c>
    </row>
    <row r="37" spans="1:18" x14ac:dyDescent="0.25">
      <c r="A37" s="14" t="s">
        <v>46</v>
      </c>
      <c r="B37" s="16">
        <f>B38+B39+B40</f>
        <v>17825</v>
      </c>
      <c r="C37" s="16">
        <f t="shared" ref="C37:M37" si="16">C38+C39+C40</f>
        <v>0</v>
      </c>
      <c r="D37" s="16">
        <f t="shared" si="16"/>
        <v>0</v>
      </c>
      <c r="E37" s="16">
        <f t="shared" si="16"/>
        <v>0</v>
      </c>
      <c r="F37" s="16">
        <f t="shared" si="16"/>
        <v>0</v>
      </c>
      <c r="G37" s="16">
        <f t="shared" si="16"/>
        <v>7500</v>
      </c>
      <c r="H37" s="16">
        <f t="shared" si="16"/>
        <v>0</v>
      </c>
      <c r="I37" s="16">
        <f t="shared" si="16"/>
        <v>0</v>
      </c>
      <c r="J37" s="16">
        <f t="shared" si="16"/>
        <v>3675</v>
      </c>
      <c r="K37" s="16">
        <f t="shared" si="16"/>
        <v>266938.76</v>
      </c>
      <c r="L37" s="16">
        <f t="shared" si="16"/>
        <v>0</v>
      </c>
      <c r="M37" s="16">
        <f t="shared" si="16"/>
        <v>0</v>
      </c>
      <c r="N37" s="16">
        <f t="shared" ref="N37" si="17">+N38+N39+N40</f>
        <v>295938.76</v>
      </c>
      <c r="O37" s="16">
        <v>0</v>
      </c>
      <c r="P37" s="16">
        <f t="shared" si="15"/>
        <v>0</v>
      </c>
      <c r="Q37" s="16">
        <f>+N37-P37</f>
        <v>295938.76</v>
      </c>
      <c r="R37" s="17" t="e">
        <f t="shared" si="5"/>
        <v>#DIV/0!</v>
      </c>
    </row>
    <row r="38" spans="1:18" x14ac:dyDescent="0.25">
      <c r="A38" s="19" t="s">
        <v>47</v>
      </c>
      <c r="B38" s="21"/>
      <c r="C38" s="21"/>
      <c r="D38" s="21"/>
      <c r="E38" s="21"/>
      <c r="F38" s="21"/>
      <c r="G38" s="21"/>
      <c r="H38" s="15"/>
      <c r="I38" s="21"/>
      <c r="J38" s="21"/>
      <c r="K38" s="21"/>
      <c r="L38" s="21"/>
      <c r="M38" s="21"/>
      <c r="N38" s="21">
        <f t="shared" ref="N38:N40" si="18">SUM(B38:M38)</f>
        <v>0</v>
      </c>
      <c r="O38" s="21"/>
      <c r="P38" s="21"/>
      <c r="Q38" s="21"/>
      <c r="R38" s="22"/>
    </row>
    <row r="39" spans="1:18" x14ac:dyDescent="0.25">
      <c r="A39" s="19" t="s">
        <v>48</v>
      </c>
      <c r="B39" s="21"/>
      <c r="C39" s="21"/>
      <c r="D39" s="21"/>
      <c r="E39" s="21"/>
      <c r="F39" s="21"/>
      <c r="G39" s="21"/>
      <c r="H39" s="15"/>
      <c r="I39" s="21"/>
      <c r="J39" s="21"/>
      <c r="K39" s="21"/>
      <c r="L39" s="21"/>
      <c r="M39" s="21"/>
      <c r="N39" s="21">
        <f t="shared" si="18"/>
        <v>0</v>
      </c>
      <c r="O39" s="21"/>
      <c r="P39" s="21"/>
      <c r="Q39" s="21"/>
      <c r="R39" s="22"/>
    </row>
    <row r="40" spans="1:18" x14ac:dyDescent="0.25">
      <c r="A40" s="19" t="s">
        <v>49</v>
      </c>
      <c r="B40" s="21">
        <v>17825</v>
      </c>
      <c r="C40" s="21"/>
      <c r="D40" s="21"/>
      <c r="E40" s="21"/>
      <c r="F40" s="21">
        <v>0</v>
      </c>
      <c r="G40" s="21">
        <v>7500</v>
      </c>
      <c r="H40" s="15"/>
      <c r="I40" s="15"/>
      <c r="J40" s="15">
        <v>3675</v>
      </c>
      <c r="K40" s="21">
        <v>266938.76</v>
      </c>
      <c r="L40" s="21"/>
      <c r="M40" s="21"/>
      <c r="N40" s="21">
        <f t="shared" si="18"/>
        <v>295938.76</v>
      </c>
      <c r="O40" s="21"/>
      <c r="P40" s="21"/>
      <c r="Q40" s="21"/>
      <c r="R40" s="22"/>
    </row>
    <row r="41" spans="1:18" ht="15.75" x14ac:dyDescent="0.25">
      <c r="A41" s="44" t="s">
        <v>50</v>
      </c>
      <c r="B41" s="45">
        <f>+B35-B36-B37</f>
        <v>-98790.709999999963</v>
      </c>
      <c r="C41" s="45">
        <f t="shared" ref="C41:M41" si="19">+C35-C36-C37</f>
        <v>38777.650000000023</v>
      </c>
      <c r="D41" s="45">
        <f t="shared" si="19"/>
        <v>31743.860000000044</v>
      </c>
      <c r="E41" s="45">
        <f t="shared" si="19"/>
        <v>39297.109999999986</v>
      </c>
      <c r="F41" s="45">
        <f t="shared" si="19"/>
        <v>86289.000000000058</v>
      </c>
      <c r="G41" s="45">
        <f t="shared" si="19"/>
        <v>95419.909999999916</v>
      </c>
      <c r="H41" s="45">
        <f>+H35-H36-H37</f>
        <v>111553.06</v>
      </c>
      <c r="I41" s="45">
        <f t="shared" si="19"/>
        <v>105764.57000000007</v>
      </c>
      <c r="J41" s="45">
        <f t="shared" si="19"/>
        <v>106492.57999999996</v>
      </c>
      <c r="K41" s="45">
        <f t="shared" si="19"/>
        <v>-211761.16999999998</v>
      </c>
      <c r="L41" s="45">
        <f t="shared" si="19"/>
        <v>154443.37</v>
      </c>
      <c r="M41" s="45">
        <f t="shared" si="19"/>
        <v>37929.120000000112</v>
      </c>
      <c r="N41" s="45">
        <f>+N35-N36-N37</f>
        <v>497158.35000000033</v>
      </c>
      <c r="O41" s="45">
        <f t="shared" ref="O41:P41" si="20">+O35-O36-O37</f>
        <v>0</v>
      </c>
      <c r="P41" s="45">
        <f t="shared" si="20"/>
        <v>0</v>
      </c>
      <c r="Q41" s="45">
        <f t="shared" ref="Q41" si="21">+N41-P41</f>
        <v>497158.35000000033</v>
      </c>
      <c r="R41" s="40">
        <v>0</v>
      </c>
    </row>
    <row r="42" spans="1:18" ht="15.75" x14ac:dyDescent="0.25">
      <c r="A42" s="32" t="s">
        <v>51</v>
      </c>
      <c r="B42" s="21"/>
      <c r="C42" s="21"/>
      <c r="D42" s="21"/>
      <c r="E42" s="21"/>
      <c r="F42" s="21"/>
      <c r="G42" s="21"/>
      <c r="H42" s="21"/>
      <c r="I42" s="21"/>
      <c r="J42" s="45"/>
      <c r="K42" s="21"/>
      <c r="L42" s="21"/>
      <c r="M42" s="21"/>
      <c r="N42" s="21">
        <f t="shared" ref="N42:Q42" si="22">SUM(B42:M42)</f>
        <v>0</v>
      </c>
      <c r="O42" s="21">
        <f t="shared" si="22"/>
        <v>0</v>
      </c>
      <c r="P42" s="21">
        <f t="shared" si="22"/>
        <v>0</v>
      </c>
      <c r="Q42" s="21">
        <f t="shared" si="22"/>
        <v>0</v>
      </c>
      <c r="R42" s="22">
        <v>0</v>
      </c>
    </row>
    <row r="43" spans="1:18" ht="15.75" x14ac:dyDescent="0.25">
      <c r="A43" s="46" t="s">
        <v>52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2"/>
    </row>
    <row r="44" spans="1:18" x14ac:dyDescent="0.25">
      <c r="A44" s="34" t="s">
        <v>53</v>
      </c>
      <c r="B44" s="15">
        <f>SUM(B45:B47)</f>
        <v>134963.26</v>
      </c>
      <c r="C44" s="15">
        <f t="shared" ref="C44:N44" si="23">SUM(C45:C47)</f>
        <v>130674.93</v>
      </c>
      <c r="D44" s="15">
        <f t="shared" si="23"/>
        <v>167803.49</v>
      </c>
      <c r="E44" s="15">
        <f t="shared" si="23"/>
        <v>180822.83</v>
      </c>
      <c r="F44" s="15">
        <f t="shared" si="23"/>
        <v>209908.57</v>
      </c>
      <c r="G44" s="15">
        <f t="shared" si="23"/>
        <v>369518.47</v>
      </c>
      <c r="H44" s="15">
        <f>SUM(H45:H47)</f>
        <v>466505.24</v>
      </c>
      <c r="I44" s="15">
        <f t="shared" si="23"/>
        <v>572569.79999999993</v>
      </c>
      <c r="J44" s="15">
        <f t="shared" si="23"/>
        <v>692680.60000000009</v>
      </c>
      <c r="K44" s="15">
        <f t="shared" si="23"/>
        <v>552258.74</v>
      </c>
      <c r="L44" s="15">
        <f t="shared" si="23"/>
        <v>639332.56999999995</v>
      </c>
      <c r="M44" s="15">
        <f t="shared" si="23"/>
        <v>637313.12</v>
      </c>
      <c r="N44" s="15">
        <f t="shared" si="23"/>
        <v>637313.12</v>
      </c>
      <c r="O44" s="15"/>
      <c r="P44" s="21"/>
      <c r="Q44" s="21"/>
      <c r="R44" s="22"/>
    </row>
    <row r="45" spans="1:18" x14ac:dyDescent="0.25">
      <c r="A45" s="19" t="s">
        <v>54</v>
      </c>
      <c r="B45" s="20">
        <v>134963.26</v>
      </c>
      <c r="C45" s="20">
        <v>130674.93</v>
      </c>
      <c r="D45" s="24">
        <v>167803.49</v>
      </c>
      <c r="E45" s="24">
        <v>180822.83</v>
      </c>
      <c r="F45" s="29">
        <v>209908.57</v>
      </c>
      <c r="G45" s="24">
        <v>357518.47</v>
      </c>
      <c r="H45" s="24">
        <v>352696.66</v>
      </c>
      <c r="I45" s="24">
        <v>448161.22</v>
      </c>
      <c r="J45" s="24">
        <v>554740.79</v>
      </c>
      <c r="K45" s="29">
        <v>396310.44</v>
      </c>
      <c r="L45" s="20">
        <v>462431.48</v>
      </c>
      <c r="M45" s="24">
        <v>615213.12</v>
      </c>
      <c r="N45" s="21">
        <f>+M45</f>
        <v>615213.12</v>
      </c>
      <c r="O45" s="21"/>
      <c r="P45" s="21"/>
      <c r="Q45" s="21"/>
      <c r="R45" s="22"/>
    </row>
    <row r="46" spans="1:18" x14ac:dyDescent="0.25">
      <c r="A46" s="19" t="s">
        <v>55</v>
      </c>
      <c r="B46" s="21">
        <v>0</v>
      </c>
      <c r="C46" s="21">
        <v>0</v>
      </c>
      <c r="D46" s="21">
        <v>0</v>
      </c>
      <c r="E46" s="21"/>
      <c r="F46" s="21"/>
      <c r="G46" s="24">
        <v>12000</v>
      </c>
      <c r="H46" s="24">
        <v>113808.58</v>
      </c>
      <c r="I46" s="24">
        <v>124408.58</v>
      </c>
      <c r="J46" s="167">
        <v>137939.81</v>
      </c>
      <c r="K46" s="29">
        <v>155948.29999999999</v>
      </c>
      <c r="L46" s="20">
        <v>176901.09</v>
      </c>
      <c r="M46" s="24">
        <v>22100</v>
      </c>
      <c r="N46" s="21">
        <f t="shared" ref="N46:N51" si="24">+M46</f>
        <v>22100</v>
      </c>
      <c r="O46" s="21"/>
      <c r="P46" s="21"/>
      <c r="Q46" s="21"/>
      <c r="R46" s="22"/>
    </row>
    <row r="47" spans="1:18" x14ac:dyDescent="0.25">
      <c r="A47" s="19" t="s">
        <v>56</v>
      </c>
      <c r="B47" s="21">
        <v>0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15">
        <v>0</v>
      </c>
      <c r="I47" s="15"/>
      <c r="J47" s="167"/>
      <c r="K47" s="29">
        <v>0</v>
      </c>
      <c r="L47" s="21"/>
      <c r="M47" s="21"/>
      <c r="N47" s="21">
        <f t="shared" si="24"/>
        <v>0</v>
      </c>
      <c r="O47" s="21"/>
      <c r="P47" s="21"/>
      <c r="Q47" s="21"/>
      <c r="R47" s="22"/>
    </row>
    <row r="48" spans="1:18" x14ac:dyDescent="0.25">
      <c r="A48" s="32" t="s">
        <v>57</v>
      </c>
      <c r="B48" s="20">
        <v>2409029.09</v>
      </c>
      <c r="C48" s="20">
        <v>2426475.52</v>
      </c>
      <c r="D48" s="24">
        <v>2484827.9300000002</v>
      </c>
      <c r="E48" s="24">
        <v>2528934.94</v>
      </c>
      <c r="F48" s="29">
        <v>2528934.94</v>
      </c>
      <c r="G48" s="24">
        <v>2688854.88</v>
      </c>
      <c r="H48" s="24">
        <v>2803543.53</v>
      </c>
      <c r="I48" s="24">
        <v>2934374.45</v>
      </c>
      <c r="J48" s="167">
        <v>3052574.67</v>
      </c>
      <c r="K48" s="29">
        <v>2965046.38</v>
      </c>
      <c r="L48" s="20">
        <v>3066973.58</v>
      </c>
      <c r="M48" s="24">
        <v>3115640.52</v>
      </c>
      <c r="N48" s="21">
        <f t="shared" si="24"/>
        <v>3115640.52</v>
      </c>
      <c r="O48" s="21"/>
      <c r="P48" s="21"/>
      <c r="Q48" s="21"/>
      <c r="R48" s="22"/>
    </row>
    <row r="49" spans="1:18" x14ac:dyDescent="0.25">
      <c r="A49" s="32" t="s">
        <v>58</v>
      </c>
      <c r="B49" s="20">
        <v>15078116.449999999</v>
      </c>
      <c r="C49" s="20">
        <v>15095562.880000001</v>
      </c>
      <c r="D49" s="24">
        <v>15153915.289999999</v>
      </c>
      <c r="E49" s="24">
        <v>15198022.300000001</v>
      </c>
      <c r="F49" s="29">
        <v>15198022.300000001</v>
      </c>
      <c r="G49" s="24">
        <v>15345288.67</v>
      </c>
      <c r="H49" s="24">
        <v>15459977.32</v>
      </c>
      <c r="I49" s="24">
        <v>15590808.24</v>
      </c>
      <c r="J49" s="167">
        <v>15712683.460000001</v>
      </c>
      <c r="K49" s="29">
        <v>15897285.23</v>
      </c>
      <c r="L49" s="20">
        <v>15999212.43</v>
      </c>
      <c r="M49" s="24">
        <v>16040798.279999999</v>
      </c>
      <c r="N49" s="21">
        <f t="shared" si="24"/>
        <v>16040798.279999999</v>
      </c>
      <c r="O49" s="21"/>
      <c r="P49" s="21"/>
      <c r="Q49" s="21"/>
      <c r="R49" s="22"/>
    </row>
    <row r="50" spans="1:18" x14ac:dyDescent="0.25">
      <c r="A50" s="32" t="s">
        <v>59</v>
      </c>
      <c r="B50" s="20">
        <v>3890416.91</v>
      </c>
      <c r="C50" s="20">
        <v>3869085.69</v>
      </c>
      <c r="D50" s="24">
        <v>3895694.24</v>
      </c>
      <c r="E50" s="24">
        <v>3900504.14</v>
      </c>
      <c r="F50" s="29">
        <v>3900504.14</v>
      </c>
      <c r="G50" s="24">
        <v>2239533.9500000002</v>
      </c>
      <c r="H50" s="24">
        <v>2242669.54</v>
      </c>
      <c r="I50" s="24">
        <v>2267735.89</v>
      </c>
      <c r="J50" s="167">
        <v>2279443.5299999998</v>
      </c>
      <c r="K50" s="29">
        <v>2408867.71</v>
      </c>
      <c r="L50" s="20">
        <v>2356351.54</v>
      </c>
      <c r="M50" s="24">
        <v>2350163.59</v>
      </c>
      <c r="N50" s="21">
        <f t="shared" si="24"/>
        <v>2350163.59</v>
      </c>
      <c r="O50" s="21"/>
      <c r="P50" s="21"/>
      <c r="Q50" s="21"/>
      <c r="R50" s="22"/>
    </row>
    <row r="51" spans="1:18" x14ac:dyDescent="0.25">
      <c r="A51" s="32" t="s">
        <v>60</v>
      </c>
      <c r="B51" s="29">
        <f>B50</f>
        <v>3890416.91</v>
      </c>
      <c r="C51" s="24">
        <v>3869085.69</v>
      </c>
      <c r="D51" s="24">
        <v>3895694.24</v>
      </c>
      <c r="E51" s="24">
        <v>3900504.14</v>
      </c>
      <c r="F51" s="29">
        <v>3900504.14</v>
      </c>
      <c r="G51" s="24">
        <v>2239533.9500000002</v>
      </c>
      <c r="H51" s="24">
        <v>2242669.54</v>
      </c>
      <c r="I51" s="24">
        <v>2267735.89</v>
      </c>
      <c r="J51" s="167">
        <v>2279443.5299999998</v>
      </c>
      <c r="K51" s="29">
        <v>2408867.71</v>
      </c>
      <c r="L51" s="20">
        <v>2356351.54</v>
      </c>
      <c r="M51" s="24">
        <v>2350163.59</v>
      </c>
      <c r="N51" s="21">
        <f t="shared" si="24"/>
        <v>2350163.59</v>
      </c>
      <c r="O51" s="21"/>
      <c r="P51" s="21"/>
      <c r="Q51" s="21"/>
      <c r="R51" s="22"/>
    </row>
    <row r="52" spans="1:18" x14ac:dyDescent="0.25">
      <c r="A52" s="32" t="s">
        <v>187</v>
      </c>
      <c r="B52" s="21">
        <v>0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15">
        <v>0</v>
      </c>
      <c r="I52" s="15"/>
      <c r="J52" s="15"/>
      <c r="K52" s="29"/>
      <c r="L52" s="21"/>
      <c r="M52" s="21"/>
      <c r="N52" s="21"/>
      <c r="O52" s="21"/>
      <c r="P52" s="21"/>
      <c r="Q52" s="21"/>
      <c r="R52" s="22"/>
    </row>
    <row r="53" spans="1:18" ht="15.75" x14ac:dyDescent="0.25">
      <c r="A53" s="47"/>
      <c r="B53" s="48"/>
      <c r="C53" s="48"/>
      <c r="D53" s="48"/>
      <c r="E53" s="48"/>
      <c r="F53" s="48"/>
      <c r="G53" s="48"/>
      <c r="H53" s="48"/>
      <c r="I53" s="48"/>
      <c r="J53" s="48"/>
      <c r="K53" s="21"/>
      <c r="L53" s="48"/>
      <c r="M53" s="48"/>
      <c r="N53" s="48"/>
      <c r="O53" s="48"/>
      <c r="P53" s="48"/>
      <c r="Q53" s="48"/>
      <c r="R53" s="22"/>
    </row>
    <row r="54" spans="1:18" x14ac:dyDescent="0.25">
      <c r="A54" s="49" t="s">
        <v>61</v>
      </c>
      <c r="B54" s="50">
        <f>SUM(B55:B57)</f>
        <v>0</v>
      </c>
      <c r="C54" s="50">
        <f t="shared" ref="C54:I54" si="25">SUM(C55:C57)</f>
        <v>0</v>
      </c>
      <c r="D54" s="50">
        <f t="shared" si="25"/>
        <v>0</v>
      </c>
      <c r="E54" s="50">
        <f t="shared" si="25"/>
        <v>0</v>
      </c>
      <c r="F54" s="50">
        <f t="shared" si="25"/>
        <v>0</v>
      </c>
      <c r="G54" s="50">
        <f t="shared" si="25"/>
        <v>0</v>
      </c>
      <c r="H54" s="50">
        <f t="shared" si="25"/>
        <v>0</v>
      </c>
      <c r="I54" s="50">
        <f t="shared" si="25"/>
        <v>0</v>
      </c>
      <c r="J54" s="50">
        <v>0</v>
      </c>
      <c r="K54" s="50">
        <v>0</v>
      </c>
      <c r="L54" s="50">
        <v>0</v>
      </c>
      <c r="M54" s="50"/>
      <c r="N54" s="50"/>
      <c r="O54" s="50"/>
      <c r="P54" s="50"/>
      <c r="Q54" s="50"/>
      <c r="R54" s="51"/>
    </row>
    <row r="55" spans="1:18" x14ac:dyDescent="0.25">
      <c r="A55" s="52" t="s">
        <v>62</v>
      </c>
      <c r="B55" s="53">
        <v>0</v>
      </c>
      <c r="C55" s="53">
        <v>0</v>
      </c>
      <c r="D55" s="53">
        <v>0</v>
      </c>
      <c r="E55" s="53">
        <v>0</v>
      </c>
      <c r="F55" s="53"/>
      <c r="G55" s="53"/>
      <c r="H55" s="53"/>
      <c r="I55" s="53"/>
      <c r="J55" s="53"/>
      <c r="K55" s="53"/>
      <c r="L55" s="53">
        <v>0</v>
      </c>
      <c r="M55" s="53">
        <v>0</v>
      </c>
      <c r="N55" s="54"/>
      <c r="O55" s="54"/>
      <c r="P55" s="54"/>
      <c r="Q55" s="54"/>
      <c r="R55" s="28"/>
    </row>
    <row r="56" spans="1:18" x14ac:dyDescent="0.25">
      <c r="A56" s="52" t="s">
        <v>63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53"/>
      <c r="K56" s="53"/>
      <c r="L56" s="53">
        <v>0</v>
      </c>
      <c r="M56" s="54"/>
      <c r="N56" s="54"/>
      <c r="O56" s="54"/>
      <c r="P56" s="54"/>
      <c r="Q56" s="54"/>
      <c r="R56" s="28"/>
    </row>
    <row r="57" spans="1:18" x14ac:dyDescent="0.25">
      <c r="A57" s="52" t="s">
        <v>64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/>
      <c r="K57" s="53"/>
      <c r="L57" s="53">
        <v>0</v>
      </c>
      <c r="M57" s="53">
        <v>0</v>
      </c>
      <c r="N57" s="54"/>
      <c r="O57" s="54"/>
      <c r="P57" s="54"/>
      <c r="Q57" s="54"/>
      <c r="R57" s="28"/>
    </row>
    <row r="58" spans="1:18" x14ac:dyDescent="0.25">
      <c r="A58" s="49" t="s">
        <v>65</v>
      </c>
      <c r="B58" s="50"/>
      <c r="C58" s="50"/>
      <c r="D58" s="50"/>
      <c r="E58" s="50"/>
      <c r="F58" s="50"/>
      <c r="G58" s="50"/>
      <c r="H58" s="50"/>
      <c r="I58" s="55"/>
      <c r="J58" s="50"/>
      <c r="K58" s="50"/>
      <c r="L58" s="56"/>
      <c r="M58" s="50"/>
      <c r="N58" s="50"/>
      <c r="O58" s="50"/>
      <c r="P58" s="50"/>
      <c r="Q58" s="50"/>
      <c r="R58" s="51"/>
    </row>
    <row r="59" spans="1:18" x14ac:dyDescent="0.25">
      <c r="A59" s="52" t="s">
        <v>66</v>
      </c>
      <c r="B59" s="57">
        <v>0</v>
      </c>
      <c r="C59" s="57">
        <v>0</v>
      </c>
      <c r="D59" s="57">
        <v>0</v>
      </c>
      <c r="E59" s="57">
        <v>0</v>
      </c>
      <c r="F59" s="57">
        <v>0</v>
      </c>
      <c r="G59" s="57">
        <v>0</v>
      </c>
      <c r="H59" s="57"/>
      <c r="I59" s="57">
        <v>0</v>
      </c>
      <c r="J59" s="57"/>
      <c r="K59" s="57"/>
      <c r="L59" s="57"/>
      <c r="M59" s="57">
        <v>0</v>
      </c>
      <c r="N59" s="54"/>
      <c r="O59" s="54"/>
      <c r="P59" s="54"/>
      <c r="Q59" s="54"/>
      <c r="R59" s="28"/>
    </row>
    <row r="60" spans="1:18" x14ac:dyDescent="0.25">
      <c r="A60" s="58" t="s">
        <v>67</v>
      </c>
      <c r="B60" s="59"/>
      <c r="C60" s="59"/>
      <c r="D60" s="59"/>
      <c r="E60" s="59"/>
      <c r="F60" s="59"/>
      <c r="G60" s="59">
        <v>1369715.84</v>
      </c>
      <c r="H60" s="59">
        <v>1369255.68</v>
      </c>
      <c r="I60" s="59">
        <v>1377786.2</v>
      </c>
      <c r="J60" s="59">
        <v>1387064.49</v>
      </c>
      <c r="K60" s="178">
        <v>1410710</v>
      </c>
      <c r="L60" s="59">
        <v>1404226.55</v>
      </c>
      <c r="M60" s="59">
        <v>1406268.03</v>
      </c>
      <c r="N60" s="60">
        <f>+M60</f>
        <v>1406268.03</v>
      </c>
      <c r="O60" s="60"/>
      <c r="P60" s="60"/>
      <c r="Q60" s="60"/>
      <c r="R60" s="61"/>
    </row>
    <row r="61" spans="1:18" ht="15.75" x14ac:dyDescent="0.25">
      <c r="A61" s="62" t="s">
        <v>68</v>
      </c>
      <c r="B61" s="63">
        <f>+B62+B63+B64</f>
        <v>59185</v>
      </c>
      <c r="C61" s="63">
        <f t="shared" ref="C61:M61" si="26">+C62+C63+C64</f>
        <v>56566</v>
      </c>
      <c r="D61" s="63">
        <f t="shared" si="26"/>
        <v>59351</v>
      </c>
      <c r="E61" s="63">
        <f t="shared" si="26"/>
        <v>0</v>
      </c>
      <c r="F61" s="63">
        <f t="shared" si="26"/>
        <v>63551</v>
      </c>
      <c r="G61" s="63">
        <f t="shared" si="26"/>
        <v>50974</v>
      </c>
      <c r="H61" s="63">
        <f t="shared" si="26"/>
        <v>50474</v>
      </c>
      <c r="I61" s="63">
        <f t="shared" si="26"/>
        <v>50907</v>
      </c>
      <c r="J61" s="63">
        <f t="shared" si="26"/>
        <v>46251</v>
      </c>
      <c r="K61" s="63">
        <f t="shared" si="26"/>
        <v>47750</v>
      </c>
      <c r="L61" s="63">
        <f t="shared" si="26"/>
        <v>62559</v>
      </c>
      <c r="M61" s="63">
        <f t="shared" si="26"/>
        <v>51892</v>
      </c>
      <c r="N61" s="63">
        <f t="shared" ref="N61" si="27">SUM(N62:N64)</f>
        <v>599460</v>
      </c>
      <c r="O61" s="63"/>
      <c r="P61" s="63"/>
      <c r="Q61" s="63"/>
      <c r="R61" s="63"/>
    </row>
    <row r="62" spans="1:18" x14ac:dyDescent="0.25">
      <c r="A62" s="32" t="s">
        <v>69</v>
      </c>
      <c r="B62" s="64">
        <v>59185</v>
      </c>
      <c r="C62" s="64">
        <v>56566</v>
      </c>
      <c r="D62" s="64">
        <v>59351</v>
      </c>
      <c r="E62" s="65"/>
      <c r="F62" s="64">
        <v>63551</v>
      </c>
      <c r="G62" s="66">
        <v>50974</v>
      </c>
      <c r="H62" s="66">
        <v>50474</v>
      </c>
      <c r="I62" s="66">
        <v>50907</v>
      </c>
      <c r="J62" s="64">
        <v>46251</v>
      </c>
      <c r="K62" s="67">
        <v>47750</v>
      </c>
      <c r="L62" s="64">
        <v>62559</v>
      </c>
      <c r="M62" s="64">
        <v>51892</v>
      </c>
      <c r="N62" s="64">
        <f>SUM(B62:M62)</f>
        <v>599460</v>
      </c>
      <c r="O62" s="64"/>
      <c r="P62" s="64"/>
      <c r="Q62" s="64"/>
      <c r="R62" s="64"/>
    </row>
    <row r="63" spans="1:18" x14ac:dyDescent="0.25">
      <c r="A63" s="32" t="s">
        <v>70</v>
      </c>
      <c r="B63" s="68"/>
      <c r="C63" s="68"/>
      <c r="D63" s="68"/>
      <c r="E63" s="68"/>
      <c r="F63" s="68"/>
      <c r="G63" s="68"/>
      <c r="H63" s="69"/>
      <c r="I63" s="69"/>
      <c r="J63" s="68"/>
      <c r="K63" s="21"/>
      <c r="L63" s="68"/>
      <c r="M63" s="68"/>
      <c r="N63" s="68"/>
      <c r="O63" s="68"/>
      <c r="P63" s="68"/>
      <c r="Q63" s="68"/>
      <c r="R63" s="68"/>
    </row>
    <row r="64" spans="1:18" x14ac:dyDescent="0.25">
      <c r="A64" s="32" t="s">
        <v>71</v>
      </c>
      <c r="B64" s="68"/>
      <c r="C64" s="68"/>
      <c r="D64" s="68"/>
      <c r="E64" s="68"/>
      <c r="F64" s="68"/>
      <c r="G64" s="68"/>
      <c r="H64" s="69"/>
      <c r="I64" s="69"/>
      <c r="J64" s="68"/>
      <c r="K64" s="21"/>
      <c r="L64" s="68"/>
      <c r="M64" s="68"/>
      <c r="N64" s="68">
        <f>SUM(D64:M64)</f>
        <v>0</v>
      </c>
      <c r="O64" s="68"/>
      <c r="P64" s="68"/>
      <c r="Q64" s="68"/>
      <c r="R64" s="68"/>
    </row>
    <row r="65" spans="1:18" x14ac:dyDescent="0.25">
      <c r="A65" s="34"/>
      <c r="B65" s="68"/>
      <c r="C65" s="68"/>
      <c r="D65" s="68"/>
      <c r="E65" s="68"/>
      <c r="F65" s="68"/>
      <c r="G65" s="68"/>
      <c r="H65" s="69"/>
      <c r="I65" s="69"/>
      <c r="J65" s="68"/>
      <c r="K65" s="21"/>
      <c r="L65" s="68"/>
      <c r="M65" s="68"/>
      <c r="N65" s="68"/>
      <c r="O65" s="68"/>
      <c r="P65" s="68"/>
      <c r="Q65" s="68"/>
      <c r="R65" s="68"/>
    </row>
    <row r="66" spans="1:18" ht="15.75" x14ac:dyDescent="0.25">
      <c r="A66" s="70" t="s">
        <v>72</v>
      </c>
      <c r="B66" s="71">
        <f>+B67+B68+B69</f>
        <v>128759</v>
      </c>
      <c r="C66" s="71">
        <f>+C67+C68+C69</f>
        <v>76992</v>
      </c>
      <c r="D66" s="71">
        <f>+D67+D68+D69</f>
        <v>79100</v>
      </c>
      <c r="E66" s="71">
        <f>+E67+E68+E69</f>
        <v>76899</v>
      </c>
      <c r="F66" s="71">
        <f t="shared" ref="F66:M66" si="28">+F67+F68+F69</f>
        <v>92144</v>
      </c>
      <c r="G66" s="71">
        <f t="shared" si="28"/>
        <v>73715</v>
      </c>
      <c r="H66" s="71">
        <f t="shared" si="28"/>
        <v>72342</v>
      </c>
      <c r="I66" s="71">
        <f t="shared" si="28"/>
        <v>75871</v>
      </c>
      <c r="J66" s="71">
        <f t="shared" si="28"/>
        <v>79337</v>
      </c>
      <c r="K66" s="71">
        <f t="shared" si="28"/>
        <v>69331.460000000006</v>
      </c>
      <c r="L66" s="179">
        <f t="shared" si="28"/>
        <v>112955</v>
      </c>
      <c r="M66" s="179">
        <f t="shared" si="28"/>
        <v>85651.24</v>
      </c>
      <c r="N66" s="71">
        <f>SUM(B66:M66)</f>
        <v>1023096.7</v>
      </c>
      <c r="O66" s="71"/>
      <c r="P66" s="71"/>
      <c r="Q66" s="71"/>
      <c r="R66" s="71"/>
    </row>
    <row r="67" spans="1:18" x14ac:dyDescent="0.25">
      <c r="A67" s="32" t="s">
        <v>69</v>
      </c>
      <c r="B67" s="68">
        <v>128759</v>
      </c>
      <c r="C67" s="68">
        <v>76992</v>
      </c>
      <c r="D67" s="68">
        <v>79100</v>
      </c>
      <c r="E67" s="68">
        <v>76899</v>
      </c>
      <c r="F67" s="68">
        <v>92144</v>
      </c>
      <c r="G67" s="69">
        <v>73715</v>
      </c>
      <c r="H67" s="69">
        <v>72342</v>
      </c>
      <c r="I67" s="69">
        <v>75871</v>
      </c>
      <c r="J67" s="69">
        <v>79337</v>
      </c>
      <c r="K67" s="21">
        <v>69331.460000000006</v>
      </c>
      <c r="L67" s="68">
        <v>112955</v>
      </c>
      <c r="M67" s="68">
        <v>85651.24</v>
      </c>
      <c r="N67" s="68">
        <f>SUM(B67:M67)</f>
        <v>1023096.7</v>
      </c>
      <c r="O67" s="68"/>
      <c r="P67" s="68"/>
      <c r="Q67" s="68"/>
      <c r="R67" s="68"/>
    </row>
    <row r="68" spans="1:18" x14ac:dyDescent="0.25">
      <c r="A68" s="32" t="s">
        <v>70</v>
      </c>
      <c r="B68" s="68"/>
      <c r="C68" s="68"/>
      <c r="D68" s="68"/>
      <c r="E68" s="68"/>
      <c r="F68" s="68"/>
      <c r="G68" s="68"/>
      <c r="H68" s="69"/>
      <c r="I68" s="69"/>
      <c r="J68" s="69"/>
      <c r="K68" s="21"/>
      <c r="L68" s="68"/>
      <c r="M68" s="68"/>
      <c r="N68" s="68"/>
      <c r="O68" s="68"/>
      <c r="P68" s="68"/>
      <c r="Q68" s="68"/>
      <c r="R68" s="68"/>
    </row>
    <row r="69" spans="1:18" x14ac:dyDescent="0.25">
      <c r="A69" s="32" t="s">
        <v>71</v>
      </c>
      <c r="B69" s="68"/>
      <c r="C69" s="68"/>
      <c r="D69" s="68"/>
      <c r="E69" s="68"/>
      <c r="F69" s="68"/>
      <c r="G69" s="68"/>
      <c r="H69" s="69"/>
      <c r="I69" s="69"/>
      <c r="J69" s="69"/>
      <c r="K69" s="21"/>
      <c r="L69" s="68"/>
      <c r="M69" s="68"/>
      <c r="N69" s="68">
        <f>SUM(B69:M69)</f>
        <v>0</v>
      </c>
      <c r="O69" s="68"/>
      <c r="P69" s="68"/>
      <c r="Q69" s="68"/>
      <c r="R69" s="68"/>
    </row>
    <row r="70" spans="1:18" x14ac:dyDescent="0.25">
      <c r="A70" s="72"/>
      <c r="B70" s="68"/>
      <c r="C70" s="68"/>
      <c r="D70" s="68"/>
      <c r="E70" s="68"/>
      <c r="F70" s="68"/>
      <c r="G70" s="68"/>
      <c r="H70" s="69"/>
      <c r="I70" s="69"/>
      <c r="J70" s="69"/>
      <c r="K70" s="21"/>
      <c r="L70" s="68"/>
      <c r="M70" s="68"/>
      <c r="N70" s="68"/>
      <c r="O70" s="68"/>
      <c r="P70" s="68"/>
      <c r="Q70" s="68"/>
      <c r="R70" s="68"/>
    </row>
    <row r="71" spans="1:18" x14ac:dyDescent="0.25">
      <c r="A71" s="73" t="s">
        <v>73</v>
      </c>
      <c r="B71" s="74">
        <v>1</v>
      </c>
      <c r="C71" s="74">
        <v>1</v>
      </c>
      <c r="D71" s="74">
        <v>1</v>
      </c>
      <c r="E71" s="74">
        <v>1</v>
      </c>
      <c r="F71" s="74">
        <v>1</v>
      </c>
      <c r="G71" s="74">
        <v>1</v>
      </c>
      <c r="H71" s="74">
        <v>1</v>
      </c>
      <c r="I71" s="74">
        <v>1</v>
      </c>
      <c r="J71" s="74">
        <v>1</v>
      </c>
      <c r="K71" s="75">
        <v>1</v>
      </c>
      <c r="L71" s="74">
        <v>1</v>
      </c>
      <c r="M71" s="74">
        <v>1</v>
      </c>
      <c r="N71" s="74"/>
      <c r="O71" s="74"/>
      <c r="P71" s="74"/>
      <c r="Q71" s="74"/>
      <c r="R71" s="74"/>
    </row>
    <row r="72" spans="1:18" x14ac:dyDescent="0.25">
      <c r="A72" s="73" t="s">
        <v>74</v>
      </c>
      <c r="B72" s="74" t="s">
        <v>75</v>
      </c>
      <c r="C72" s="74" t="s">
        <v>75</v>
      </c>
      <c r="D72" s="74" t="s">
        <v>75</v>
      </c>
      <c r="E72" s="74" t="s">
        <v>75</v>
      </c>
      <c r="F72" s="74" t="s">
        <v>75</v>
      </c>
      <c r="G72" s="74" t="s">
        <v>75</v>
      </c>
      <c r="H72" s="74" t="s">
        <v>75</v>
      </c>
      <c r="I72" s="74" t="s">
        <v>75</v>
      </c>
      <c r="J72" s="74" t="s">
        <v>75</v>
      </c>
      <c r="K72" s="21" t="s">
        <v>75</v>
      </c>
      <c r="L72" s="74" t="s">
        <v>75</v>
      </c>
      <c r="M72" s="74" t="s">
        <v>75</v>
      </c>
      <c r="N72" s="74"/>
      <c r="O72" s="74"/>
      <c r="P72" s="74"/>
      <c r="Q72" s="74"/>
      <c r="R72" s="74"/>
    </row>
    <row r="73" spans="1:18" ht="15.75" thickBot="1" x14ac:dyDescent="0.3">
      <c r="A73" s="49" t="s">
        <v>76</v>
      </c>
      <c r="B73" s="76"/>
      <c r="C73" s="76"/>
      <c r="D73" s="76"/>
      <c r="E73" s="76"/>
      <c r="F73" s="76"/>
      <c r="G73" s="76"/>
      <c r="H73" s="76"/>
      <c r="I73" s="76"/>
      <c r="J73" s="76"/>
      <c r="K73" s="77"/>
      <c r="L73" s="76"/>
      <c r="M73" s="76"/>
      <c r="N73" s="76"/>
      <c r="O73" s="76"/>
      <c r="P73" s="76"/>
      <c r="Q73" s="76"/>
      <c r="R73" s="78"/>
    </row>
    <row r="74" spans="1:18" ht="15.75" x14ac:dyDescent="0.25">
      <c r="A74" s="52" t="s">
        <v>77</v>
      </c>
      <c r="B74" s="79">
        <f>(B87+B93)/B81</f>
        <v>0.32366050260787105</v>
      </c>
      <c r="C74" s="79">
        <f t="shared" ref="C74:M74" si="29">(C87+C93)/C81</f>
        <v>0.61048192771084342</v>
      </c>
      <c r="D74" s="79">
        <f t="shared" si="29"/>
        <v>0.45698431845597104</v>
      </c>
      <c r="E74" s="79">
        <f t="shared" si="29"/>
        <v>0.50041817674937272</v>
      </c>
      <c r="F74" s="79">
        <f t="shared" si="29"/>
        <v>0.50745977571916134</v>
      </c>
      <c r="G74" s="79">
        <f t="shared" si="29"/>
        <v>0.54974794375165825</v>
      </c>
      <c r="H74" s="79">
        <f t="shared" si="29"/>
        <v>0.53972388642875746</v>
      </c>
      <c r="I74" s="79">
        <f t="shared" si="29"/>
        <v>0.47561497326203206</v>
      </c>
      <c r="J74" s="79">
        <f t="shared" si="29"/>
        <v>0.49843650287172941</v>
      </c>
      <c r="K74" s="79">
        <f t="shared" si="29"/>
        <v>0.43203274215552523</v>
      </c>
      <c r="L74" s="79">
        <f t="shared" si="29"/>
        <v>0.39114726971869829</v>
      </c>
      <c r="M74" s="79">
        <f t="shared" si="29"/>
        <v>0.35537459283387623</v>
      </c>
      <c r="N74" s="80"/>
      <c r="O74" s="80"/>
      <c r="P74" s="80"/>
      <c r="Q74" s="80"/>
      <c r="R74" s="81"/>
    </row>
    <row r="75" spans="1:18" x14ac:dyDescent="0.25">
      <c r="A75" s="52" t="s">
        <v>78</v>
      </c>
      <c r="B75" s="82">
        <f>B96/B87</f>
        <v>0.76098740111339003</v>
      </c>
      <c r="C75" s="82">
        <f t="shared" ref="C75:M75" si="30">C96/C87</f>
        <v>0.64515492401815666</v>
      </c>
      <c r="D75" s="82">
        <f t="shared" si="30"/>
        <v>0.70911202618519686</v>
      </c>
      <c r="E75" s="82">
        <f t="shared" si="30"/>
        <v>0.85810584958217273</v>
      </c>
      <c r="F75" s="82">
        <f t="shared" si="30"/>
        <v>0.64436010760953111</v>
      </c>
      <c r="G75" s="82">
        <f t="shared" si="30"/>
        <v>0.69034749034749032</v>
      </c>
      <c r="H75" s="82">
        <f t="shared" si="30"/>
        <v>0.59416023166023169</v>
      </c>
      <c r="I75" s="82">
        <f t="shared" si="30"/>
        <v>0.67865977063188665</v>
      </c>
      <c r="J75" s="82">
        <f t="shared" si="30"/>
        <v>0.73023494014467705</v>
      </c>
      <c r="K75" s="82">
        <f t="shared" si="30"/>
        <v>0.71889604648225336</v>
      </c>
      <c r="L75" s="82">
        <f t="shared" si="30"/>
        <v>0.73059296340689561</v>
      </c>
      <c r="M75" s="82">
        <f t="shared" si="30"/>
        <v>0.90453359655926113</v>
      </c>
      <c r="N75" s="80"/>
      <c r="O75" s="80"/>
      <c r="P75" s="80"/>
      <c r="Q75" s="80"/>
      <c r="R75" s="81"/>
    </row>
    <row r="76" spans="1:18" x14ac:dyDescent="0.25">
      <c r="A76" s="52" t="s">
        <v>79</v>
      </c>
      <c r="B76" s="82">
        <f>B15/B108</f>
        <v>0.59480788915722538</v>
      </c>
      <c r="C76" s="82">
        <f>(C15+B15)/(C108+B108)</f>
        <v>0.57869690711595356</v>
      </c>
      <c r="D76" s="82">
        <f>(D15+C15)/(D108+C108)</f>
        <v>0.49262325927586531</v>
      </c>
      <c r="E76" s="82">
        <f t="shared" ref="E76:M76" si="31">(E15+D15)/(E108+D108)</f>
        <v>0.44888681563921279</v>
      </c>
      <c r="F76" s="82">
        <f t="shared" si="31"/>
        <v>0.44836093358372986</v>
      </c>
      <c r="G76" s="82">
        <f t="shared" si="31"/>
        <v>0.44549164472376446</v>
      </c>
      <c r="H76" s="82">
        <f t="shared" si="31"/>
        <v>0.43785958261945707</v>
      </c>
      <c r="I76" s="82">
        <f t="shared" si="31"/>
        <v>0.47250962408455688</v>
      </c>
      <c r="J76" s="82">
        <f t="shared" si="31"/>
        <v>0.5371812161879338</v>
      </c>
      <c r="K76" s="82">
        <f t="shared" si="31"/>
        <v>0.55131668628139241</v>
      </c>
      <c r="L76" s="82">
        <f t="shared" si="31"/>
        <v>0.55261032703103208</v>
      </c>
      <c r="M76" s="82">
        <f t="shared" si="31"/>
        <v>0.58561371696128495</v>
      </c>
      <c r="N76" s="80"/>
      <c r="O76" s="80"/>
      <c r="P76" s="80"/>
      <c r="Q76" s="80"/>
      <c r="R76" s="81"/>
    </row>
    <row r="77" spans="1:18" x14ac:dyDescent="0.25">
      <c r="A77" s="52" t="s">
        <v>80</v>
      </c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0"/>
      <c r="O77" s="80"/>
      <c r="P77" s="80"/>
      <c r="Q77" s="80"/>
      <c r="R77" s="81"/>
    </row>
    <row r="78" spans="1:18" x14ac:dyDescent="0.25">
      <c r="A78" s="84" t="s">
        <v>81</v>
      </c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0"/>
      <c r="O78" s="80"/>
      <c r="P78" s="80"/>
      <c r="Q78" s="80"/>
      <c r="R78" s="81"/>
    </row>
    <row r="79" spans="1:18" x14ac:dyDescent="0.25">
      <c r="A79" s="85"/>
      <c r="B79" s="74"/>
      <c r="C79" s="74"/>
      <c r="D79" s="74"/>
      <c r="E79" s="74"/>
      <c r="F79" s="74"/>
      <c r="G79" s="74"/>
      <c r="H79" s="74"/>
      <c r="I79" s="74"/>
      <c r="J79" s="74"/>
      <c r="K79" s="21"/>
      <c r="L79" s="74"/>
      <c r="M79" s="74"/>
      <c r="N79" s="74"/>
      <c r="O79" s="74"/>
      <c r="P79" s="74"/>
      <c r="Q79" s="74"/>
      <c r="R79" s="74"/>
    </row>
    <row r="80" spans="1:18" ht="15.75" x14ac:dyDescent="0.25">
      <c r="A80" s="46" t="s">
        <v>82</v>
      </c>
      <c r="B80" s="68"/>
      <c r="C80" s="68"/>
      <c r="D80" s="68"/>
      <c r="E80" s="68"/>
      <c r="F80" s="68"/>
      <c r="G80" s="68"/>
      <c r="H80" s="68"/>
      <c r="I80" s="68"/>
      <c r="J80" s="68"/>
      <c r="K80" s="21"/>
      <c r="L80" s="68"/>
      <c r="M80" s="68"/>
      <c r="N80" s="68"/>
      <c r="O80" s="68"/>
      <c r="P80" s="68"/>
      <c r="Q80" s="68"/>
      <c r="R80" s="68"/>
    </row>
    <row r="81" spans="1:18" ht="18.75" x14ac:dyDescent="0.25">
      <c r="A81" s="70" t="s">
        <v>83</v>
      </c>
      <c r="B81" s="86">
        <f t="shared" ref="B81:M81" si="32">+B82+B85</f>
        <v>42180</v>
      </c>
      <c r="C81" s="86">
        <f t="shared" si="32"/>
        <v>24900</v>
      </c>
      <c r="D81" s="86">
        <f t="shared" si="32"/>
        <v>41450</v>
      </c>
      <c r="E81" s="86">
        <f t="shared" si="32"/>
        <v>35870</v>
      </c>
      <c r="F81" s="86">
        <f t="shared" si="32"/>
        <v>41020</v>
      </c>
      <c r="G81" s="86">
        <f t="shared" si="32"/>
        <v>37690</v>
      </c>
      <c r="H81" s="86">
        <f t="shared" si="32"/>
        <v>38390</v>
      </c>
      <c r="I81" s="86">
        <f t="shared" si="32"/>
        <v>37400</v>
      </c>
      <c r="J81" s="86">
        <f t="shared" si="32"/>
        <v>31340</v>
      </c>
      <c r="K81" s="86">
        <f t="shared" si="32"/>
        <v>36650</v>
      </c>
      <c r="L81" s="86">
        <f t="shared" si="32"/>
        <v>36260</v>
      </c>
      <c r="M81" s="86">
        <f t="shared" si="32"/>
        <v>39910</v>
      </c>
      <c r="N81" s="71">
        <f>SUM(B81:M81)</f>
        <v>443060</v>
      </c>
      <c r="O81" s="71"/>
      <c r="P81" s="71"/>
      <c r="Q81" s="71"/>
      <c r="R81" s="71"/>
    </row>
    <row r="82" spans="1:18" x14ac:dyDescent="0.25">
      <c r="A82" s="32" t="s">
        <v>84</v>
      </c>
      <c r="B82" s="64">
        <v>42180</v>
      </c>
      <c r="C82" s="64">
        <v>24900</v>
      </c>
      <c r="D82" s="64">
        <v>41450</v>
      </c>
      <c r="E82" s="64">
        <v>35870</v>
      </c>
      <c r="F82" s="64">
        <v>41020</v>
      </c>
      <c r="G82" s="66">
        <v>37690</v>
      </c>
      <c r="H82" s="64">
        <v>38390</v>
      </c>
      <c r="I82" s="64">
        <v>37400</v>
      </c>
      <c r="J82" s="64">
        <v>31340</v>
      </c>
      <c r="K82" s="67">
        <v>36650</v>
      </c>
      <c r="L82" s="64">
        <v>36260</v>
      </c>
      <c r="M82" s="64">
        <v>39910</v>
      </c>
      <c r="N82" s="64">
        <f>SUM(B82:M82)</f>
        <v>443060</v>
      </c>
      <c r="O82" s="64"/>
      <c r="P82" s="64"/>
      <c r="Q82" s="64"/>
      <c r="R82" s="64"/>
    </row>
    <row r="83" spans="1:18" x14ac:dyDescent="0.25">
      <c r="A83" s="32" t="s">
        <v>85</v>
      </c>
      <c r="B83" s="68"/>
      <c r="C83" s="68"/>
      <c r="D83" s="87"/>
      <c r="E83" s="87"/>
      <c r="F83" s="68"/>
      <c r="G83" s="68"/>
      <c r="H83" s="68"/>
      <c r="I83" s="68"/>
      <c r="J83" s="87"/>
      <c r="K83" s="21"/>
      <c r="L83" s="68"/>
      <c r="M83" s="68"/>
      <c r="N83" s="68"/>
      <c r="O83" s="68"/>
      <c r="P83" s="68"/>
      <c r="Q83" s="68"/>
      <c r="R83" s="68"/>
    </row>
    <row r="84" spans="1:18" x14ac:dyDescent="0.25">
      <c r="A84" s="32" t="s">
        <v>86</v>
      </c>
      <c r="B84" s="68"/>
      <c r="C84" s="68"/>
      <c r="D84" s="87"/>
      <c r="E84" s="87"/>
      <c r="F84" s="74"/>
      <c r="G84" s="74"/>
      <c r="H84" s="74"/>
      <c r="I84" s="68"/>
      <c r="J84" s="87"/>
      <c r="K84" s="21"/>
      <c r="L84" s="68"/>
      <c r="M84" s="68"/>
      <c r="N84" s="68"/>
      <c r="O84" s="68"/>
      <c r="P84" s="68"/>
      <c r="Q84" s="68"/>
      <c r="R84" s="68"/>
    </row>
    <row r="85" spans="1:18" x14ac:dyDescent="0.25">
      <c r="A85" s="88" t="s">
        <v>87</v>
      </c>
      <c r="B85" s="68"/>
      <c r="C85" s="68"/>
      <c r="D85" s="87"/>
      <c r="E85" s="87"/>
      <c r="F85" s="87"/>
      <c r="G85" s="87"/>
      <c r="H85" s="87"/>
      <c r="I85" s="68"/>
      <c r="J85" s="87"/>
      <c r="K85" s="89"/>
      <c r="L85" s="68"/>
      <c r="M85" s="68"/>
      <c r="N85" s="68"/>
      <c r="O85" s="68"/>
      <c r="P85" s="68"/>
      <c r="Q85" s="68"/>
      <c r="R85" s="68"/>
    </row>
    <row r="86" spans="1:18" ht="15.75" x14ac:dyDescent="0.25">
      <c r="A86" s="90"/>
      <c r="B86" s="91"/>
      <c r="C86" s="91"/>
      <c r="D86" s="74"/>
      <c r="E86" s="74"/>
      <c r="F86" s="91"/>
      <c r="G86" s="74"/>
      <c r="H86" s="74"/>
      <c r="I86" s="91"/>
      <c r="J86" s="74"/>
      <c r="K86" s="21"/>
      <c r="L86" s="91"/>
      <c r="M86" s="91"/>
      <c r="N86" s="91"/>
      <c r="O86" s="91"/>
      <c r="P86" s="91"/>
      <c r="Q86" s="91"/>
      <c r="R86" s="91"/>
    </row>
    <row r="87" spans="1:18" ht="15.75" x14ac:dyDescent="0.25">
      <c r="A87" s="92" t="s">
        <v>88</v>
      </c>
      <c r="B87" s="39">
        <f>+B88+B89+B90+B91+B92</f>
        <v>13652</v>
      </c>
      <c r="C87" s="39">
        <f t="shared" ref="C87:M87" si="33">+C88+C89+C90+C91+C92</f>
        <v>15201</v>
      </c>
      <c r="D87" s="39">
        <f t="shared" si="33"/>
        <v>18942</v>
      </c>
      <c r="E87" s="39">
        <f t="shared" si="33"/>
        <v>17950</v>
      </c>
      <c r="F87" s="39">
        <f t="shared" si="33"/>
        <v>20816</v>
      </c>
      <c r="G87" s="39">
        <f t="shared" si="33"/>
        <v>20720</v>
      </c>
      <c r="H87" s="39">
        <f t="shared" si="33"/>
        <v>20720</v>
      </c>
      <c r="I87" s="39">
        <f t="shared" si="33"/>
        <v>17788</v>
      </c>
      <c r="J87" s="39">
        <f t="shared" si="33"/>
        <v>15621</v>
      </c>
      <c r="K87" s="39">
        <f t="shared" si="33"/>
        <v>15834</v>
      </c>
      <c r="L87" s="39">
        <f t="shared" si="33"/>
        <v>14183</v>
      </c>
      <c r="M87" s="39">
        <f t="shared" si="33"/>
        <v>14183</v>
      </c>
      <c r="N87" s="39">
        <f>SUM(N88:N92)</f>
        <v>205610</v>
      </c>
      <c r="O87" s="39"/>
      <c r="P87" s="39"/>
      <c r="Q87" s="39"/>
      <c r="R87" s="39"/>
    </row>
    <row r="88" spans="1:18" x14ac:dyDescent="0.25">
      <c r="A88" s="32" t="s">
        <v>89</v>
      </c>
      <c r="B88" s="93">
        <v>12558</v>
      </c>
      <c r="C88" s="93">
        <v>13837</v>
      </c>
      <c r="D88" s="93">
        <v>17344</v>
      </c>
      <c r="E88" s="93">
        <v>16491</v>
      </c>
      <c r="F88" s="68">
        <v>17956</v>
      </c>
      <c r="G88" s="69">
        <v>18819</v>
      </c>
      <c r="H88" s="69">
        <v>18819</v>
      </c>
      <c r="I88" s="68">
        <v>16285</v>
      </c>
      <c r="J88" s="68">
        <v>14412</v>
      </c>
      <c r="K88" s="21">
        <v>14632</v>
      </c>
      <c r="L88" s="68">
        <v>13015</v>
      </c>
      <c r="M88" s="68">
        <v>13015</v>
      </c>
      <c r="N88" s="68">
        <f>SUM(B88:M88)</f>
        <v>187183</v>
      </c>
      <c r="O88" s="68"/>
      <c r="P88" s="68"/>
      <c r="Q88" s="68"/>
      <c r="R88" s="68"/>
    </row>
    <row r="89" spans="1:18" x14ac:dyDescent="0.25">
      <c r="A89" s="32" t="s">
        <v>90</v>
      </c>
      <c r="B89" s="93">
        <v>628</v>
      </c>
      <c r="C89" s="93">
        <v>575</v>
      </c>
      <c r="D89" s="93">
        <v>891</v>
      </c>
      <c r="E89" s="93">
        <v>871</v>
      </c>
      <c r="F89" s="68">
        <v>998</v>
      </c>
      <c r="G89" s="68">
        <v>1121</v>
      </c>
      <c r="H89" s="68">
        <v>1121</v>
      </c>
      <c r="I89" s="68">
        <v>900</v>
      </c>
      <c r="J89" s="68">
        <v>775</v>
      </c>
      <c r="K89" s="21">
        <v>785</v>
      </c>
      <c r="L89" s="68">
        <v>685</v>
      </c>
      <c r="M89" s="68">
        <v>685</v>
      </c>
      <c r="N89" s="68">
        <f>SUM(B89:M89)</f>
        <v>10035</v>
      </c>
      <c r="O89" s="68"/>
      <c r="P89" s="68"/>
      <c r="Q89" s="68"/>
      <c r="R89" s="68"/>
    </row>
    <row r="90" spans="1:18" x14ac:dyDescent="0.25">
      <c r="A90" s="32" t="s">
        <v>91</v>
      </c>
      <c r="B90" s="93">
        <v>0</v>
      </c>
      <c r="C90" s="93">
        <v>0</v>
      </c>
      <c r="D90" s="93">
        <v>0</v>
      </c>
      <c r="E90" s="93">
        <v>0</v>
      </c>
      <c r="F90" s="68">
        <v>0</v>
      </c>
      <c r="G90" s="68">
        <v>0</v>
      </c>
      <c r="H90" s="68">
        <v>0</v>
      </c>
      <c r="I90" s="68">
        <v>0</v>
      </c>
      <c r="J90" s="68">
        <v>0</v>
      </c>
      <c r="K90" s="21">
        <v>0</v>
      </c>
      <c r="L90" s="68">
        <v>0</v>
      </c>
      <c r="M90" s="68">
        <v>0</v>
      </c>
      <c r="N90" s="68">
        <f>SUM(B90:M90)</f>
        <v>0</v>
      </c>
      <c r="O90" s="68"/>
      <c r="P90" s="68"/>
      <c r="Q90" s="68"/>
      <c r="R90" s="68"/>
    </row>
    <row r="91" spans="1:18" x14ac:dyDescent="0.25">
      <c r="A91" s="32" t="s">
        <v>92</v>
      </c>
      <c r="B91" s="93">
        <v>358</v>
      </c>
      <c r="C91" s="93">
        <v>643</v>
      </c>
      <c r="D91" s="93">
        <v>581</v>
      </c>
      <c r="E91" s="93">
        <v>340</v>
      </c>
      <c r="F91" s="68">
        <v>1651</v>
      </c>
      <c r="G91" s="68">
        <v>626</v>
      </c>
      <c r="H91" s="68">
        <v>626</v>
      </c>
      <c r="I91" s="68">
        <v>496</v>
      </c>
      <c r="J91" s="68">
        <v>362</v>
      </c>
      <c r="K91" s="21">
        <v>343</v>
      </c>
      <c r="L91" s="68">
        <v>347</v>
      </c>
      <c r="M91" s="68">
        <v>347</v>
      </c>
      <c r="N91" s="68">
        <f>SUM(B91:M91)</f>
        <v>6720</v>
      </c>
      <c r="O91" s="68"/>
      <c r="P91" s="68"/>
      <c r="Q91" s="68"/>
      <c r="R91" s="68"/>
    </row>
    <row r="92" spans="1:18" x14ac:dyDescent="0.25">
      <c r="A92" s="32" t="s">
        <v>93</v>
      </c>
      <c r="B92" s="93">
        <v>108</v>
      </c>
      <c r="C92" s="93">
        <v>146</v>
      </c>
      <c r="D92" s="93">
        <v>126</v>
      </c>
      <c r="E92" s="93">
        <v>248</v>
      </c>
      <c r="F92" s="68">
        <v>211</v>
      </c>
      <c r="G92" s="68">
        <v>154</v>
      </c>
      <c r="H92" s="68">
        <v>154</v>
      </c>
      <c r="I92" s="68">
        <v>107</v>
      </c>
      <c r="J92" s="68">
        <v>72</v>
      </c>
      <c r="K92" s="21">
        <v>74</v>
      </c>
      <c r="L92" s="68">
        <v>136</v>
      </c>
      <c r="M92" s="68">
        <v>136</v>
      </c>
      <c r="N92" s="68">
        <f>SUM(B92:M92)</f>
        <v>1672</v>
      </c>
      <c r="O92" s="68"/>
      <c r="P92" s="68"/>
      <c r="Q92" s="68"/>
      <c r="R92" s="68"/>
    </row>
    <row r="93" spans="1:18" ht="25.5" customHeight="1" x14ac:dyDescent="0.25">
      <c r="A93" s="94" t="s">
        <v>94</v>
      </c>
      <c r="B93" s="95"/>
      <c r="C93" s="95"/>
      <c r="D93" s="95"/>
      <c r="E93" s="95"/>
      <c r="F93" s="95"/>
      <c r="G93" s="95"/>
      <c r="H93" s="95"/>
      <c r="I93" s="95"/>
      <c r="J93" s="95"/>
      <c r="K93" s="96"/>
      <c r="L93" s="97"/>
      <c r="M93" s="95"/>
      <c r="N93" s="98"/>
      <c r="O93" s="98"/>
      <c r="P93" s="98"/>
      <c r="Q93" s="98"/>
      <c r="R93" s="99"/>
    </row>
    <row r="94" spans="1:18" ht="15.75" x14ac:dyDescent="0.25">
      <c r="A94" s="100"/>
      <c r="B94" s="101"/>
      <c r="C94" s="101"/>
      <c r="D94" s="101"/>
      <c r="E94" s="101"/>
      <c r="F94" s="101"/>
      <c r="G94" s="101"/>
      <c r="H94" s="101"/>
      <c r="I94" s="101"/>
      <c r="J94" s="101"/>
      <c r="K94" s="21"/>
      <c r="L94" s="101"/>
      <c r="M94" s="101"/>
      <c r="N94" s="101"/>
      <c r="O94" s="101"/>
      <c r="P94" s="101"/>
      <c r="Q94" s="101"/>
      <c r="R94" s="101"/>
    </row>
    <row r="95" spans="1:18" ht="15.75" x14ac:dyDescent="0.25">
      <c r="A95" s="92" t="s">
        <v>95</v>
      </c>
      <c r="B95" s="39">
        <f>+B96+B97</f>
        <v>12510</v>
      </c>
      <c r="C95" s="39">
        <f t="shared" ref="C95:M95" si="34">+C96+C97</f>
        <v>11347</v>
      </c>
      <c r="D95" s="39">
        <f t="shared" si="34"/>
        <v>15145</v>
      </c>
      <c r="E95" s="39">
        <f t="shared" si="34"/>
        <v>17599</v>
      </c>
      <c r="F95" s="39">
        <f t="shared" si="34"/>
        <v>15451</v>
      </c>
      <c r="G95" s="39">
        <f t="shared" si="34"/>
        <v>16317</v>
      </c>
      <c r="H95" s="39">
        <f t="shared" si="34"/>
        <v>14260</v>
      </c>
      <c r="I95" s="39">
        <f t="shared" si="34"/>
        <v>14239</v>
      </c>
      <c r="J95" s="39">
        <f t="shared" si="34"/>
        <v>14332</v>
      </c>
      <c r="K95" s="39">
        <f t="shared" si="34"/>
        <v>13899</v>
      </c>
      <c r="L95" s="39">
        <f t="shared" si="34"/>
        <v>12384</v>
      </c>
      <c r="M95" s="39">
        <f t="shared" si="34"/>
        <v>14840</v>
      </c>
      <c r="N95" s="39">
        <f>SUM(B95:M95)</f>
        <v>172323</v>
      </c>
      <c r="O95" s="39"/>
      <c r="P95" s="39"/>
      <c r="Q95" s="39"/>
      <c r="R95" s="39"/>
    </row>
    <row r="96" spans="1:18" x14ac:dyDescent="0.25">
      <c r="A96" s="32" t="s">
        <v>96</v>
      </c>
      <c r="B96" s="93">
        <v>10389</v>
      </c>
      <c r="C96" s="93">
        <v>9807</v>
      </c>
      <c r="D96" s="93">
        <v>13432</v>
      </c>
      <c r="E96" s="93">
        <v>15403</v>
      </c>
      <c r="F96" s="68">
        <v>13413</v>
      </c>
      <c r="G96" s="69">
        <v>14304</v>
      </c>
      <c r="H96" s="68">
        <v>12311</v>
      </c>
      <c r="I96" s="68">
        <v>12072</v>
      </c>
      <c r="J96" s="68">
        <v>11407</v>
      </c>
      <c r="K96" s="21">
        <v>11383</v>
      </c>
      <c r="L96" s="68">
        <v>10362</v>
      </c>
      <c r="M96" s="68">
        <v>12829</v>
      </c>
      <c r="N96" s="68">
        <f>SUM(B96:M96)</f>
        <v>147112</v>
      </c>
      <c r="O96" s="68"/>
      <c r="P96" s="68"/>
      <c r="Q96" s="68"/>
      <c r="R96" s="68"/>
    </row>
    <row r="97" spans="1:18" x14ac:dyDescent="0.25">
      <c r="A97" s="32" t="s">
        <v>97</v>
      </c>
      <c r="B97" s="93">
        <v>2121</v>
      </c>
      <c r="C97" s="93">
        <v>1540</v>
      </c>
      <c r="D97" s="93">
        <v>1713</v>
      </c>
      <c r="E97" s="93">
        <v>2196</v>
      </c>
      <c r="F97" s="68">
        <v>2038</v>
      </c>
      <c r="G97" s="69">
        <v>2013</v>
      </c>
      <c r="H97" s="68">
        <v>1949</v>
      </c>
      <c r="I97" s="68">
        <v>2167</v>
      </c>
      <c r="J97" s="68">
        <v>2925</v>
      </c>
      <c r="K97" s="21">
        <v>2516</v>
      </c>
      <c r="L97" s="68">
        <v>2022</v>
      </c>
      <c r="M97" s="68">
        <v>2011</v>
      </c>
      <c r="N97" s="68">
        <f>SUM(B97:M97)</f>
        <v>25211</v>
      </c>
      <c r="O97" s="68"/>
      <c r="P97" s="68"/>
      <c r="Q97" s="68"/>
      <c r="R97" s="68"/>
    </row>
    <row r="98" spans="1:18" ht="15.75" x14ac:dyDescent="0.25">
      <c r="A98" s="102"/>
      <c r="B98" s="103"/>
      <c r="C98" s="103"/>
      <c r="D98" s="103"/>
      <c r="E98" s="103"/>
      <c r="F98" s="103"/>
      <c r="G98" s="103"/>
      <c r="H98" s="103"/>
      <c r="I98" s="103"/>
      <c r="J98" s="103"/>
      <c r="K98" s="21"/>
      <c r="L98" s="103"/>
      <c r="M98" s="103"/>
      <c r="N98" s="103"/>
      <c r="O98" s="103"/>
      <c r="P98" s="103"/>
      <c r="Q98" s="103"/>
      <c r="R98" s="103"/>
    </row>
    <row r="99" spans="1:18" ht="15.75" x14ac:dyDescent="0.25">
      <c r="A99" s="104" t="s">
        <v>98</v>
      </c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</row>
    <row r="100" spans="1:18" ht="15.75" x14ac:dyDescent="0.25">
      <c r="A100" s="105" t="s">
        <v>99</v>
      </c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</row>
    <row r="101" spans="1:18" ht="15.75" x14ac:dyDescent="0.25">
      <c r="A101" s="106" t="s">
        <v>100</v>
      </c>
      <c r="B101" s="107">
        <v>0</v>
      </c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</row>
    <row r="102" spans="1:18" ht="15.75" x14ac:dyDescent="0.25">
      <c r="A102" s="106" t="s">
        <v>101</v>
      </c>
      <c r="B102" s="107">
        <v>0</v>
      </c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</row>
    <row r="103" spans="1:18" x14ac:dyDescent="0.25">
      <c r="A103" s="108" t="s">
        <v>102</v>
      </c>
      <c r="B103" s="68"/>
      <c r="C103" s="68"/>
      <c r="D103" s="68"/>
      <c r="E103" s="68"/>
      <c r="F103" s="68"/>
      <c r="G103" s="68"/>
      <c r="H103" s="69"/>
      <c r="I103" s="68"/>
      <c r="J103" s="68"/>
      <c r="K103" s="21"/>
      <c r="L103" s="68"/>
      <c r="M103" s="68"/>
      <c r="N103" s="68"/>
      <c r="O103" s="68"/>
      <c r="P103" s="68"/>
      <c r="Q103" s="68"/>
      <c r="R103" s="68"/>
    </row>
    <row r="104" spans="1:18" x14ac:dyDescent="0.25">
      <c r="A104" s="108" t="s">
        <v>103</v>
      </c>
      <c r="B104" s="68"/>
      <c r="C104" s="68"/>
      <c r="D104" s="68"/>
      <c r="E104" s="68"/>
      <c r="F104" s="68"/>
      <c r="G104" s="68"/>
      <c r="H104" s="68"/>
      <c r="I104" s="68"/>
      <c r="J104" s="68"/>
      <c r="K104" s="21"/>
      <c r="L104" s="68"/>
      <c r="M104" s="68"/>
      <c r="N104" s="68"/>
      <c r="O104" s="68"/>
      <c r="P104" s="68"/>
      <c r="Q104" s="68"/>
      <c r="R104" s="68"/>
    </row>
    <row r="105" spans="1:18" x14ac:dyDescent="0.25">
      <c r="A105" s="109" t="s">
        <v>104</v>
      </c>
      <c r="B105" s="68">
        <f>+B102-B103-B104</f>
        <v>0</v>
      </c>
      <c r="C105" s="68">
        <f>+C102-C103-C104</f>
        <v>0</v>
      </c>
      <c r="D105" s="68">
        <f t="shared" ref="D105:M105" si="35">+D102-D103-D104</f>
        <v>0</v>
      </c>
      <c r="E105" s="68">
        <f t="shared" si="35"/>
        <v>0</v>
      </c>
      <c r="F105" s="68">
        <f t="shared" si="35"/>
        <v>0</v>
      </c>
      <c r="G105" s="68">
        <f t="shared" si="35"/>
        <v>0</v>
      </c>
      <c r="H105" s="68">
        <f t="shared" si="35"/>
        <v>0</v>
      </c>
      <c r="I105" s="68">
        <f t="shared" si="35"/>
        <v>0</v>
      </c>
      <c r="J105" s="68">
        <f t="shared" si="35"/>
        <v>0</v>
      </c>
      <c r="K105" s="68">
        <f t="shared" si="35"/>
        <v>0</v>
      </c>
      <c r="L105" s="68">
        <f t="shared" si="35"/>
        <v>0</v>
      </c>
      <c r="M105" s="68">
        <f t="shared" si="35"/>
        <v>0</v>
      </c>
      <c r="N105" s="68"/>
      <c r="O105" s="68"/>
      <c r="P105" s="68"/>
      <c r="Q105" s="68"/>
      <c r="R105" s="68"/>
    </row>
    <row r="106" spans="1:18" x14ac:dyDescent="0.25">
      <c r="A106" s="109"/>
      <c r="B106" s="68"/>
      <c r="C106" s="68"/>
      <c r="D106" s="68"/>
      <c r="E106" s="68"/>
      <c r="F106" s="68"/>
      <c r="G106" s="68"/>
      <c r="H106" s="68"/>
      <c r="I106" s="68"/>
      <c r="J106" s="68"/>
      <c r="K106" s="21"/>
      <c r="L106" s="68"/>
      <c r="M106" s="68"/>
      <c r="N106" s="68"/>
      <c r="O106" s="68"/>
      <c r="P106" s="68"/>
      <c r="Q106" s="68"/>
      <c r="R106" s="68"/>
    </row>
    <row r="107" spans="1:18" ht="15.75" x14ac:dyDescent="0.25">
      <c r="A107" s="104" t="s">
        <v>105</v>
      </c>
      <c r="B107" s="110"/>
      <c r="C107" s="110"/>
      <c r="D107" s="110"/>
      <c r="E107" s="110"/>
      <c r="F107" s="110"/>
      <c r="G107" s="110"/>
      <c r="H107" s="110"/>
      <c r="I107" s="110"/>
      <c r="J107" s="110"/>
      <c r="K107" s="21"/>
      <c r="L107" s="110"/>
      <c r="M107" s="110"/>
      <c r="N107" s="110"/>
      <c r="O107" s="110"/>
      <c r="P107" s="110"/>
      <c r="Q107" s="110"/>
      <c r="R107" s="110"/>
    </row>
    <row r="108" spans="1:18" ht="15.75" x14ac:dyDescent="0.25">
      <c r="A108" s="92" t="s">
        <v>106</v>
      </c>
      <c r="B108" s="39">
        <f>SUM(B109:B113)</f>
        <v>370587.62000000005</v>
      </c>
      <c r="C108" s="39">
        <f t="shared" ref="C108:M108" si="36">SUM(C109:C113)</f>
        <v>411981</v>
      </c>
      <c r="D108" s="39">
        <f t="shared" si="36"/>
        <v>482026.97</v>
      </c>
      <c r="E108" s="39">
        <f t="shared" si="36"/>
        <v>450636.6</v>
      </c>
      <c r="F108" s="39">
        <f t="shared" si="36"/>
        <v>544813.91</v>
      </c>
      <c r="G108" s="39">
        <f t="shared" si="36"/>
        <v>532952.97</v>
      </c>
      <c r="H108" s="39">
        <f>SUM(H109:H113)</f>
        <v>532952.97</v>
      </c>
      <c r="I108" s="39">
        <f>SUM(I109:I113)</f>
        <v>454211.05</v>
      </c>
      <c r="J108" s="39">
        <f t="shared" si="36"/>
        <v>421034.92999999993</v>
      </c>
      <c r="K108" s="39">
        <f t="shared" si="36"/>
        <v>429745.94</v>
      </c>
      <c r="L108" s="39">
        <f t="shared" si="36"/>
        <v>404507</v>
      </c>
      <c r="M108" s="39">
        <f t="shared" si="36"/>
        <v>404506</v>
      </c>
      <c r="N108" s="39">
        <f>SUM(B108:M108)</f>
        <v>5439956.96</v>
      </c>
      <c r="O108" s="39"/>
      <c r="P108" s="39"/>
      <c r="Q108" s="39"/>
      <c r="R108" s="39"/>
    </row>
    <row r="109" spans="1:18" x14ac:dyDescent="0.25">
      <c r="A109" s="32" t="s">
        <v>89</v>
      </c>
      <c r="B109" s="68">
        <v>330049</v>
      </c>
      <c r="C109" s="68">
        <v>357655</v>
      </c>
      <c r="D109" s="68">
        <v>421621.83</v>
      </c>
      <c r="E109" s="68">
        <v>399925</v>
      </c>
      <c r="F109" s="68">
        <v>432801.51</v>
      </c>
      <c r="G109" s="69">
        <v>461350.53</v>
      </c>
      <c r="H109" s="69">
        <v>461350.53</v>
      </c>
      <c r="I109" s="176">
        <v>398192.12</v>
      </c>
      <c r="J109" s="68">
        <v>372601.62</v>
      </c>
      <c r="K109" s="68">
        <v>384769.59</v>
      </c>
      <c r="L109" s="68">
        <v>358192</v>
      </c>
      <c r="M109" s="68">
        <v>358191</v>
      </c>
      <c r="N109" s="68">
        <f>SUM(B109:M109)</f>
        <v>4736699.7300000004</v>
      </c>
      <c r="O109" s="68"/>
      <c r="P109" s="68"/>
      <c r="Q109" s="68"/>
      <c r="R109" s="68"/>
    </row>
    <row r="110" spans="1:18" x14ac:dyDescent="0.25">
      <c r="A110" s="32" t="s">
        <v>90</v>
      </c>
      <c r="B110" s="68">
        <v>26858</v>
      </c>
      <c r="C110" s="68">
        <v>24519</v>
      </c>
      <c r="D110" s="68">
        <v>34658.78</v>
      </c>
      <c r="E110" s="68">
        <v>31531.19</v>
      </c>
      <c r="F110" s="68">
        <v>38329.160000000003</v>
      </c>
      <c r="G110" s="68">
        <v>42172.480000000003</v>
      </c>
      <c r="H110" s="68">
        <v>42172.480000000003</v>
      </c>
      <c r="I110" s="176">
        <v>33123.68</v>
      </c>
      <c r="J110" s="68">
        <v>32521.62</v>
      </c>
      <c r="K110" s="68">
        <v>31395.05</v>
      </c>
      <c r="L110" s="68">
        <v>28385</v>
      </c>
      <c r="M110" s="68">
        <v>28385</v>
      </c>
      <c r="N110" s="68">
        <f t="shared" ref="N110:N113" si="37">SUM(B110:M110)</f>
        <v>394051.44</v>
      </c>
      <c r="O110" s="68"/>
      <c r="P110" s="68"/>
      <c r="Q110" s="68"/>
      <c r="R110" s="68"/>
    </row>
    <row r="111" spans="1:18" x14ac:dyDescent="0.25">
      <c r="A111" s="32" t="s">
        <v>91</v>
      </c>
      <c r="B111" s="68">
        <v>0</v>
      </c>
      <c r="C111" s="68">
        <v>0</v>
      </c>
      <c r="D111" s="68">
        <v>0</v>
      </c>
      <c r="E111" s="68">
        <v>0</v>
      </c>
      <c r="F111" s="68">
        <v>0</v>
      </c>
      <c r="G111" s="68">
        <v>0</v>
      </c>
      <c r="H111" s="68">
        <v>0</v>
      </c>
      <c r="I111" s="68">
        <v>0</v>
      </c>
      <c r="J111" s="68">
        <v>0</v>
      </c>
      <c r="K111" s="68">
        <v>0</v>
      </c>
      <c r="L111" s="68">
        <v>0</v>
      </c>
      <c r="M111" s="68">
        <v>0</v>
      </c>
      <c r="N111" s="68">
        <f t="shared" si="37"/>
        <v>0</v>
      </c>
      <c r="O111" s="68"/>
      <c r="P111" s="68"/>
      <c r="Q111" s="68"/>
      <c r="R111" s="68"/>
    </row>
    <row r="112" spans="1:18" x14ac:dyDescent="0.25">
      <c r="A112" s="32" t="s">
        <v>92</v>
      </c>
      <c r="B112" s="68">
        <v>10424.280000000001</v>
      </c>
      <c r="C112" s="68">
        <v>25482</v>
      </c>
      <c r="D112" s="68">
        <v>22274.7</v>
      </c>
      <c r="E112" s="68">
        <v>12545.66</v>
      </c>
      <c r="F112" s="68">
        <v>68041.45</v>
      </c>
      <c r="G112" s="68">
        <v>25311.72</v>
      </c>
      <c r="H112" s="68">
        <v>25311.72</v>
      </c>
      <c r="I112" s="176">
        <v>19273.330000000002</v>
      </c>
      <c r="J112" s="68">
        <v>12515.97</v>
      </c>
      <c r="K112" s="68">
        <v>10491.67</v>
      </c>
      <c r="L112" s="68">
        <v>11993</v>
      </c>
      <c r="M112" s="68">
        <v>11993</v>
      </c>
      <c r="N112" s="68">
        <f t="shared" si="37"/>
        <v>255658.5</v>
      </c>
      <c r="O112" s="68"/>
      <c r="P112" s="68"/>
      <c r="Q112" s="68"/>
      <c r="R112" s="68"/>
    </row>
    <row r="113" spans="1:18" x14ac:dyDescent="0.25">
      <c r="A113" s="32" t="s">
        <v>93</v>
      </c>
      <c r="B113" s="68">
        <v>3256.34</v>
      </c>
      <c r="C113" s="68">
        <v>4325</v>
      </c>
      <c r="D113" s="68">
        <v>3471.66</v>
      </c>
      <c r="E113" s="68">
        <v>6634.75</v>
      </c>
      <c r="F113" s="68">
        <v>5641.79</v>
      </c>
      <c r="G113" s="68">
        <v>4118.24</v>
      </c>
      <c r="H113" s="68">
        <v>4118.24</v>
      </c>
      <c r="I113" s="176">
        <v>3621.92</v>
      </c>
      <c r="J113" s="68">
        <v>3395.72</v>
      </c>
      <c r="K113" s="68">
        <v>3089.63</v>
      </c>
      <c r="L113" s="68">
        <v>5937</v>
      </c>
      <c r="M113" s="68">
        <v>5937</v>
      </c>
      <c r="N113" s="68">
        <f t="shared" si="37"/>
        <v>53547.289999999994</v>
      </c>
      <c r="O113" s="68"/>
      <c r="P113" s="68"/>
      <c r="Q113" s="68"/>
      <c r="R113" s="68"/>
    </row>
    <row r="114" spans="1:18" ht="15.75" x14ac:dyDescent="0.25">
      <c r="A114" s="111"/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</row>
    <row r="115" spans="1:18" ht="15.75" x14ac:dyDescent="0.25">
      <c r="A115" s="36" t="s">
        <v>107</v>
      </c>
      <c r="B115" s="39">
        <f>+B116+B117+B118+B119+B120</f>
        <v>375787.98000000004</v>
      </c>
      <c r="C115" s="39">
        <f>+C116+C117+C118+C119+C120</f>
        <v>318532.45</v>
      </c>
      <c r="D115" s="39">
        <f t="shared" ref="D115:M115" si="38">+D116+D117+D118+D119+D120</f>
        <v>332646.82</v>
      </c>
      <c r="E115" s="39">
        <f t="shared" si="38"/>
        <v>392333.43999999994</v>
      </c>
      <c r="F115" s="39">
        <f t="shared" si="38"/>
        <v>368464.25000000006</v>
      </c>
      <c r="G115" s="39">
        <f t="shared" si="38"/>
        <v>402677.39000000007</v>
      </c>
      <c r="H115" s="39">
        <f t="shared" si="38"/>
        <v>371103.98999999993</v>
      </c>
      <c r="I115" s="39">
        <f t="shared" si="38"/>
        <v>394992.21999999991</v>
      </c>
      <c r="J115" s="39">
        <f t="shared" si="38"/>
        <v>432378.81</v>
      </c>
      <c r="K115" s="39">
        <f t="shared" si="38"/>
        <v>408034.33999999997</v>
      </c>
      <c r="L115" s="39">
        <f t="shared" si="38"/>
        <v>384708</v>
      </c>
      <c r="M115" s="39">
        <f t="shared" si="38"/>
        <v>509173.32</v>
      </c>
      <c r="N115" s="39">
        <f>SUM(B115:M115)</f>
        <v>4690833.01</v>
      </c>
      <c r="O115" s="39"/>
      <c r="P115" s="39"/>
      <c r="Q115" s="39"/>
      <c r="R115" s="39"/>
    </row>
    <row r="116" spans="1:18" x14ac:dyDescent="0.25">
      <c r="A116" s="32" t="s">
        <v>89</v>
      </c>
      <c r="B116" s="68">
        <f>206165.3+1977.63+146364.75+1226.53</f>
        <v>355734.21</v>
      </c>
      <c r="C116" s="68">
        <f>121888.87+903.67+175026.59+193+1726.95</f>
        <v>299739.08</v>
      </c>
      <c r="D116" s="68">
        <f>125167.49+964.94+187337.01+1845.83</f>
        <v>315315.27</v>
      </c>
      <c r="E116" s="68">
        <f>198842.21+1845.69+1.61+161710.99+1398.12</f>
        <v>363798.62</v>
      </c>
      <c r="F116" s="68">
        <v>342736.78</v>
      </c>
      <c r="G116" s="68">
        <v>372145.93</v>
      </c>
      <c r="H116" s="68">
        <v>342441.1</v>
      </c>
      <c r="I116" s="69">
        <v>371389.72</v>
      </c>
      <c r="J116" s="68">
        <v>408328.7</v>
      </c>
      <c r="K116" s="68">
        <v>386564.81</v>
      </c>
      <c r="L116" s="68">
        <v>365670</v>
      </c>
      <c r="M116" s="68">
        <v>472031</v>
      </c>
      <c r="N116" s="68">
        <f>SUM(B116:M116)</f>
        <v>4395895.2200000007</v>
      </c>
      <c r="O116" s="68"/>
      <c r="P116" s="68"/>
      <c r="Q116" s="68"/>
      <c r="R116" s="68"/>
    </row>
    <row r="117" spans="1:18" x14ac:dyDescent="0.25">
      <c r="A117" s="32" t="s">
        <v>90</v>
      </c>
      <c r="B117" s="68">
        <f>8024.7+59.2+11533.74+115.59</f>
        <v>19733.23</v>
      </c>
      <c r="C117" s="68">
        <f>5275.48+89.71+7611.41+75.17</f>
        <v>13051.769999999999</v>
      </c>
      <c r="D117" s="68">
        <f>9711.04+4175.82+40.06+100.64</f>
        <v>14027.56</v>
      </c>
      <c r="E117" s="68">
        <f>8726.1+85.16+8928.88+81.21</f>
        <v>17821.349999999999</v>
      </c>
      <c r="F117" s="68">
        <v>22451.57</v>
      </c>
      <c r="G117" s="68">
        <v>29579.47</v>
      </c>
      <c r="H117" s="68">
        <v>23741.91</v>
      </c>
      <c r="I117" s="69">
        <v>23189.16</v>
      </c>
      <c r="J117" s="68">
        <v>19724.91</v>
      </c>
      <c r="K117" s="68">
        <v>21303.62</v>
      </c>
      <c r="L117" s="68">
        <v>16208</v>
      </c>
      <c r="M117" s="68">
        <v>26818.880000000001</v>
      </c>
      <c r="N117" s="68">
        <f t="shared" ref="N117:N123" si="39">SUM(B117:M117)</f>
        <v>247651.43</v>
      </c>
      <c r="O117" s="68"/>
      <c r="P117" s="68"/>
      <c r="Q117" s="68"/>
      <c r="R117" s="68"/>
    </row>
    <row r="118" spans="1:18" x14ac:dyDescent="0.25">
      <c r="A118" s="32" t="s">
        <v>91</v>
      </c>
      <c r="B118" s="68">
        <v>0</v>
      </c>
      <c r="C118" s="68"/>
      <c r="D118" s="68">
        <v>0</v>
      </c>
      <c r="E118" s="68">
        <v>0</v>
      </c>
      <c r="F118" s="68">
        <v>0</v>
      </c>
      <c r="G118" s="68">
        <v>0</v>
      </c>
      <c r="H118" s="68">
        <v>0</v>
      </c>
      <c r="I118" s="69">
        <v>0</v>
      </c>
      <c r="J118" s="68">
        <v>0</v>
      </c>
      <c r="K118" s="21">
        <v>0</v>
      </c>
      <c r="L118" s="68">
        <v>0</v>
      </c>
      <c r="M118" s="68">
        <v>0</v>
      </c>
      <c r="N118" s="68">
        <f t="shared" si="39"/>
        <v>0</v>
      </c>
      <c r="O118" s="68"/>
      <c r="P118" s="68"/>
      <c r="Q118" s="68"/>
      <c r="R118" s="68"/>
    </row>
    <row r="119" spans="1:18" x14ac:dyDescent="0.25">
      <c r="A119" s="32" t="s">
        <v>92</v>
      </c>
      <c r="B119" s="68">
        <f>155.84+1.57+156.78+1.58</f>
        <v>315.77</v>
      </c>
      <c r="C119" s="68">
        <f>0+0+0</f>
        <v>0</v>
      </c>
      <c r="D119" s="68">
        <v>0</v>
      </c>
      <c r="E119" s="68">
        <f>159.61+316.37+3.19</f>
        <v>479.17</v>
      </c>
      <c r="F119" s="68">
        <v>0</v>
      </c>
      <c r="G119" s="68">
        <v>705.09</v>
      </c>
      <c r="H119" s="68">
        <v>162.5</v>
      </c>
      <c r="I119" s="69">
        <v>163.47</v>
      </c>
      <c r="J119" s="68">
        <v>0</v>
      </c>
      <c r="K119" s="21">
        <v>165.91</v>
      </c>
      <c r="L119" s="113">
        <v>334</v>
      </c>
      <c r="M119" s="68">
        <v>0</v>
      </c>
      <c r="N119" s="68">
        <f t="shared" si="39"/>
        <v>2325.9100000000003</v>
      </c>
      <c r="O119" s="68"/>
      <c r="P119" s="68"/>
      <c r="Q119" s="68"/>
      <c r="R119" s="68"/>
    </row>
    <row r="120" spans="1:18" x14ac:dyDescent="0.25">
      <c r="A120" s="32" t="s">
        <v>93</v>
      </c>
      <c r="B120" s="68">
        <v>4.7699999999999996</v>
      </c>
      <c r="C120" s="68">
        <f>3775.05+38.07+1909.2+19.28</f>
        <v>5741.6</v>
      </c>
      <c r="D120" s="68">
        <f>3234.66+69.33</f>
        <v>3303.99</v>
      </c>
      <c r="E120" s="68">
        <f>1022.16+10.32+9182.5+19.32</f>
        <v>10234.299999999999</v>
      </c>
      <c r="F120" s="68">
        <v>3275.9</v>
      </c>
      <c r="G120" s="68">
        <v>246.9</v>
      </c>
      <c r="H120" s="68">
        <v>4758.4799999999996</v>
      </c>
      <c r="I120" s="69">
        <v>249.87</v>
      </c>
      <c r="J120" s="68">
        <v>4325.2</v>
      </c>
      <c r="K120" s="21">
        <v>0</v>
      </c>
      <c r="L120" s="68">
        <v>2496</v>
      </c>
      <c r="M120" s="68">
        <v>10323.44</v>
      </c>
      <c r="N120" s="68">
        <f t="shared" si="39"/>
        <v>44960.450000000004</v>
      </c>
      <c r="O120" s="68"/>
      <c r="P120" s="68"/>
      <c r="Q120" s="68"/>
      <c r="R120" s="68"/>
    </row>
    <row r="121" spans="1:18" x14ac:dyDescent="0.25">
      <c r="A121" s="114"/>
      <c r="B121" s="68"/>
      <c r="C121" s="68"/>
      <c r="D121" s="68"/>
      <c r="E121" s="69"/>
      <c r="F121" s="69"/>
      <c r="G121" s="69"/>
      <c r="H121" s="69"/>
      <c r="I121" s="69"/>
      <c r="J121" s="69"/>
      <c r="K121" s="21"/>
      <c r="L121" s="69"/>
      <c r="M121" s="69"/>
      <c r="N121" s="69"/>
      <c r="O121" s="69"/>
      <c r="P121" s="69"/>
      <c r="Q121" s="69"/>
      <c r="R121" s="69"/>
    </row>
    <row r="122" spans="1:18" x14ac:dyDescent="0.25">
      <c r="A122" s="32" t="s">
        <v>108</v>
      </c>
      <c r="B122" s="68">
        <v>0</v>
      </c>
      <c r="C122" s="115">
        <v>0</v>
      </c>
      <c r="D122" s="115">
        <v>10</v>
      </c>
      <c r="E122" s="115">
        <v>9</v>
      </c>
      <c r="F122" s="115">
        <v>4</v>
      </c>
      <c r="G122" s="115">
        <v>5</v>
      </c>
      <c r="H122" s="115">
        <v>5</v>
      </c>
      <c r="I122" s="115">
        <v>2</v>
      </c>
      <c r="J122" s="115">
        <v>7</v>
      </c>
      <c r="K122" s="116">
        <v>24</v>
      </c>
      <c r="L122" s="115">
        <v>24</v>
      </c>
      <c r="M122" s="115">
        <v>2</v>
      </c>
      <c r="N122" s="115">
        <f t="shared" si="39"/>
        <v>92</v>
      </c>
      <c r="O122" s="115"/>
      <c r="P122" s="115"/>
      <c r="Q122" s="115"/>
      <c r="R122" s="115"/>
    </row>
    <row r="123" spans="1:18" x14ac:dyDescent="0.25">
      <c r="A123" s="32" t="s">
        <v>109</v>
      </c>
      <c r="B123" s="68">
        <v>0</v>
      </c>
      <c r="C123" s="115">
        <v>0</v>
      </c>
      <c r="D123" s="115">
        <v>10</v>
      </c>
      <c r="E123" s="115">
        <v>7</v>
      </c>
      <c r="F123" s="115">
        <v>3</v>
      </c>
      <c r="G123" s="115">
        <v>5</v>
      </c>
      <c r="H123" s="115">
        <v>4</v>
      </c>
      <c r="I123" s="115">
        <v>2</v>
      </c>
      <c r="J123" s="115">
        <v>6</v>
      </c>
      <c r="K123" s="116">
        <v>14</v>
      </c>
      <c r="L123" s="115">
        <v>14</v>
      </c>
      <c r="M123" s="115">
        <v>5</v>
      </c>
      <c r="N123" s="115">
        <f t="shared" si="39"/>
        <v>70</v>
      </c>
      <c r="O123" s="115"/>
      <c r="P123" s="115"/>
      <c r="Q123" s="115"/>
      <c r="R123" s="115"/>
    </row>
    <row r="124" spans="1:18" x14ac:dyDescent="0.25">
      <c r="A124" s="32" t="s">
        <v>110</v>
      </c>
      <c r="B124" s="68">
        <v>0</v>
      </c>
      <c r="C124" s="68">
        <v>0</v>
      </c>
      <c r="D124" s="68">
        <v>0</v>
      </c>
      <c r="E124" s="68"/>
      <c r="F124" s="68"/>
      <c r="G124" s="68">
        <v>0</v>
      </c>
      <c r="H124" s="69">
        <v>862</v>
      </c>
      <c r="I124" s="69">
        <v>431.04</v>
      </c>
      <c r="J124" s="68"/>
      <c r="K124" s="21"/>
      <c r="L124" s="68">
        <v>216</v>
      </c>
      <c r="M124" s="69"/>
      <c r="N124" s="68"/>
      <c r="O124" s="68"/>
      <c r="P124" s="68"/>
      <c r="Q124" s="68"/>
      <c r="R124" s="68"/>
    </row>
    <row r="125" spans="1:18" ht="15.75" x14ac:dyDescent="0.25">
      <c r="A125" s="117" t="s">
        <v>111</v>
      </c>
      <c r="B125" s="118"/>
      <c r="C125" s="118"/>
      <c r="D125" s="118"/>
      <c r="E125" s="118"/>
      <c r="F125" s="118"/>
      <c r="G125" s="118"/>
      <c r="H125" s="118"/>
      <c r="I125" s="118"/>
      <c r="J125" s="118"/>
      <c r="K125" s="21"/>
      <c r="L125" s="118"/>
      <c r="M125" s="118"/>
      <c r="N125" s="118"/>
      <c r="O125" s="118"/>
      <c r="P125" s="118"/>
      <c r="Q125" s="118"/>
      <c r="R125" s="118"/>
    </row>
    <row r="126" spans="1:18" ht="15.75" x14ac:dyDescent="0.25">
      <c r="A126" s="119" t="s">
        <v>112</v>
      </c>
      <c r="B126" s="89"/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5.75" x14ac:dyDescent="0.25">
      <c r="A127" s="120" t="s">
        <v>113</v>
      </c>
      <c r="B127" s="121">
        <f>+B128+B134</f>
        <v>1554</v>
      </c>
      <c r="C127" s="121">
        <f t="shared" ref="C127:M127" si="40">+C128+C134</f>
        <v>1554</v>
      </c>
      <c r="D127" s="121">
        <f t="shared" si="40"/>
        <v>1554</v>
      </c>
      <c r="E127" s="121">
        <f t="shared" si="40"/>
        <v>1554</v>
      </c>
      <c r="F127" s="121">
        <f t="shared" si="40"/>
        <v>1556</v>
      </c>
      <c r="G127" s="121">
        <f t="shared" si="40"/>
        <v>1555</v>
      </c>
      <c r="H127" s="121">
        <f t="shared" si="40"/>
        <v>1557</v>
      </c>
      <c r="I127" s="121">
        <f t="shared" si="40"/>
        <v>1556</v>
      </c>
      <c r="J127" s="121">
        <f t="shared" si="40"/>
        <v>1554</v>
      </c>
      <c r="K127" s="121">
        <f t="shared" si="40"/>
        <v>1554</v>
      </c>
      <c r="L127" s="121">
        <f t="shared" si="40"/>
        <v>1554</v>
      </c>
      <c r="M127" s="121">
        <f t="shared" si="40"/>
        <v>1554</v>
      </c>
      <c r="N127" s="121"/>
      <c r="O127" s="121"/>
      <c r="P127" s="121"/>
      <c r="Q127" s="121"/>
      <c r="R127" s="121"/>
    </row>
    <row r="128" spans="1:18" ht="15.75" x14ac:dyDescent="0.25">
      <c r="A128" s="122" t="s">
        <v>114</v>
      </c>
      <c r="B128" s="123">
        <f>+B129+B130+B131+B132+B133</f>
        <v>1554</v>
      </c>
      <c r="C128" s="123">
        <f t="shared" ref="C128:M128" si="41">+C129+C130+C131+C132+C133</f>
        <v>1554</v>
      </c>
      <c r="D128" s="123">
        <f t="shared" si="41"/>
        <v>1554</v>
      </c>
      <c r="E128" s="123">
        <f t="shared" si="41"/>
        <v>1554</v>
      </c>
      <c r="F128" s="123">
        <f t="shared" si="41"/>
        <v>1556</v>
      </c>
      <c r="G128" s="123">
        <f t="shared" si="41"/>
        <v>1555</v>
      </c>
      <c r="H128" s="123">
        <f t="shared" si="41"/>
        <v>1557</v>
      </c>
      <c r="I128" s="123">
        <f t="shared" si="41"/>
        <v>1556</v>
      </c>
      <c r="J128" s="123">
        <f t="shared" si="41"/>
        <v>1554</v>
      </c>
      <c r="K128" s="123">
        <f t="shared" si="41"/>
        <v>1554</v>
      </c>
      <c r="L128" s="123">
        <f t="shared" si="41"/>
        <v>1554</v>
      </c>
      <c r="M128" s="123">
        <f t="shared" si="41"/>
        <v>1554</v>
      </c>
      <c r="N128" s="123"/>
      <c r="O128" s="123"/>
      <c r="P128" s="123"/>
      <c r="Q128" s="123"/>
      <c r="R128" s="123"/>
    </row>
    <row r="129" spans="1:18" x14ac:dyDescent="0.25">
      <c r="A129" s="30" t="s">
        <v>115</v>
      </c>
      <c r="B129" s="87">
        <v>1472</v>
      </c>
      <c r="C129" s="87">
        <v>1472</v>
      </c>
      <c r="D129" s="87">
        <v>1472</v>
      </c>
      <c r="E129" s="87">
        <v>1472</v>
      </c>
      <c r="F129" s="87">
        <v>1474</v>
      </c>
      <c r="G129" s="87">
        <v>1473</v>
      </c>
      <c r="H129" s="87">
        <v>1475</v>
      </c>
      <c r="I129" s="87">
        <v>1475</v>
      </c>
      <c r="J129" s="87">
        <v>1473</v>
      </c>
      <c r="K129" s="87">
        <v>1473</v>
      </c>
      <c r="L129" s="87">
        <v>1471</v>
      </c>
      <c r="M129" s="87">
        <v>1473</v>
      </c>
      <c r="N129" s="87">
        <f>+M129</f>
        <v>1473</v>
      </c>
      <c r="O129" s="87"/>
      <c r="P129" s="87"/>
      <c r="Q129" s="87"/>
      <c r="R129" s="87"/>
    </row>
    <row r="130" spans="1:18" x14ac:dyDescent="0.25">
      <c r="A130" s="30" t="s">
        <v>116</v>
      </c>
      <c r="B130" s="87">
        <v>64</v>
      </c>
      <c r="C130" s="87">
        <v>64</v>
      </c>
      <c r="D130" s="87">
        <v>64</v>
      </c>
      <c r="E130" s="87">
        <v>64</v>
      </c>
      <c r="F130" s="87">
        <v>64</v>
      </c>
      <c r="G130" s="87">
        <v>64</v>
      </c>
      <c r="H130" s="87">
        <v>64</v>
      </c>
      <c r="I130" s="87">
        <v>63</v>
      </c>
      <c r="J130" s="87">
        <v>63</v>
      </c>
      <c r="K130" s="87">
        <v>63</v>
      </c>
      <c r="L130" s="87">
        <v>65</v>
      </c>
      <c r="M130" s="87">
        <v>63</v>
      </c>
      <c r="N130" s="87">
        <f t="shared" ref="N130:N133" si="42">+M130</f>
        <v>63</v>
      </c>
      <c r="O130" s="87"/>
      <c r="P130" s="87"/>
      <c r="Q130" s="87"/>
      <c r="R130" s="87"/>
    </row>
    <row r="131" spans="1:18" x14ac:dyDescent="0.25">
      <c r="A131" s="30" t="s">
        <v>117</v>
      </c>
      <c r="B131" s="87">
        <v>0</v>
      </c>
      <c r="C131" s="87">
        <v>0</v>
      </c>
      <c r="D131" s="87">
        <v>0</v>
      </c>
      <c r="E131" s="87">
        <v>0</v>
      </c>
      <c r="F131" s="87"/>
      <c r="G131" s="87">
        <v>0</v>
      </c>
      <c r="H131" s="87"/>
      <c r="I131" s="87">
        <v>0</v>
      </c>
      <c r="J131" s="87">
        <v>0</v>
      </c>
      <c r="K131" s="87">
        <v>0</v>
      </c>
      <c r="L131" s="87">
        <v>0</v>
      </c>
      <c r="M131" s="87">
        <v>0</v>
      </c>
      <c r="N131" s="87">
        <f t="shared" si="42"/>
        <v>0</v>
      </c>
      <c r="O131" s="87"/>
      <c r="P131" s="87"/>
      <c r="Q131" s="87"/>
      <c r="R131" s="87"/>
    </row>
    <row r="132" spans="1:18" x14ac:dyDescent="0.25">
      <c r="A132" s="30" t="s">
        <v>118</v>
      </c>
      <c r="B132" s="87">
        <v>8</v>
      </c>
      <c r="C132" s="87">
        <v>8</v>
      </c>
      <c r="D132" s="87">
        <v>8</v>
      </c>
      <c r="E132" s="87">
        <v>8</v>
      </c>
      <c r="F132" s="87">
        <v>8</v>
      </c>
      <c r="G132" s="87">
        <v>8</v>
      </c>
      <c r="H132" s="87">
        <v>8</v>
      </c>
      <c r="I132" s="87">
        <v>8</v>
      </c>
      <c r="J132" s="87">
        <v>8</v>
      </c>
      <c r="K132" s="87">
        <v>8</v>
      </c>
      <c r="L132" s="87">
        <v>8</v>
      </c>
      <c r="M132" s="87">
        <v>8</v>
      </c>
      <c r="N132" s="87">
        <f t="shared" si="42"/>
        <v>8</v>
      </c>
      <c r="O132" s="87"/>
      <c r="P132" s="87"/>
      <c r="Q132" s="87"/>
      <c r="R132" s="87"/>
    </row>
    <row r="133" spans="1:18" x14ac:dyDescent="0.25">
      <c r="A133" s="30" t="s">
        <v>119</v>
      </c>
      <c r="B133" s="87">
        <v>10</v>
      </c>
      <c r="C133" s="87">
        <v>10</v>
      </c>
      <c r="D133" s="87">
        <v>10</v>
      </c>
      <c r="E133" s="87">
        <v>10</v>
      </c>
      <c r="F133" s="87">
        <v>10</v>
      </c>
      <c r="G133" s="87">
        <v>10</v>
      </c>
      <c r="H133" s="87">
        <v>10</v>
      </c>
      <c r="I133" s="87">
        <v>10</v>
      </c>
      <c r="J133" s="87">
        <v>10</v>
      </c>
      <c r="K133" s="87">
        <v>10</v>
      </c>
      <c r="L133" s="87">
        <v>10</v>
      </c>
      <c r="M133" s="87">
        <v>10</v>
      </c>
      <c r="N133" s="87">
        <f t="shared" si="42"/>
        <v>10</v>
      </c>
      <c r="O133" s="87"/>
      <c r="P133" s="87"/>
      <c r="Q133" s="87"/>
      <c r="R133" s="87"/>
    </row>
    <row r="134" spans="1:18" ht="15.75" x14ac:dyDescent="0.25">
      <c r="A134" s="122" t="s">
        <v>120</v>
      </c>
      <c r="B134" s="123">
        <f>+B135+B136+B137+B138+B139</f>
        <v>0</v>
      </c>
      <c r="C134" s="123">
        <f t="shared" ref="C134:M134" si="43">+C135+C136+C137+C138+C139</f>
        <v>0</v>
      </c>
      <c r="D134" s="123">
        <f t="shared" si="43"/>
        <v>0</v>
      </c>
      <c r="E134" s="123">
        <f t="shared" si="43"/>
        <v>0</v>
      </c>
      <c r="F134" s="123">
        <f t="shared" si="43"/>
        <v>0</v>
      </c>
      <c r="G134" s="123">
        <f t="shared" si="43"/>
        <v>0</v>
      </c>
      <c r="H134" s="123">
        <f t="shared" si="43"/>
        <v>0</v>
      </c>
      <c r="I134" s="123">
        <f t="shared" si="43"/>
        <v>0</v>
      </c>
      <c r="J134" s="123">
        <f t="shared" si="43"/>
        <v>0</v>
      </c>
      <c r="K134" s="123">
        <f t="shared" si="43"/>
        <v>0</v>
      </c>
      <c r="L134" s="123">
        <f t="shared" si="43"/>
        <v>0</v>
      </c>
      <c r="M134" s="123">
        <f t="shared" si="43"/>
        <v>0</v>
      </c>
      <c r="N134" s="123"/>
      <c r="O134" s="123"/>
      <c r="P134" s="123"/>
      <c r="Q134" s="123"/>
      <c r="R134" s="123"/>
    </row>
    <row r="135" spans="1:18" x14ac:dyDescent="0.25">
      <c r="A135" s="30" t="s">
        <v>115</v>
      </c>
      <c r="B135" s="87">
        <v>0</v>
      </c>
      <c r="C135" s="87">
        <v>0</v>
      </c>
      <c r="D135" s="87">
        <v>0</v>
      </c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</row>
    <row r="136" spans="1:18" x14ac:dyDescent="0.25">
      <c r="A136" s="30" t="s">
        <v>116</v>
      </c>
      <c r="B136" s="87">
        <v>0</v>
      </c>
      <c r="C136" s="87">
        <v>0</v>
      </c>
      <c r="D136" s="87">
        <v>0</v>
      </c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</row>
    <row r="137" spans="1:18" x14ac:dyDescent="0.25">
      <c r="A137" s="30" t="s">
        <v>117</v>
      </c>
      <c r="B137" s="87">
        <v>0</v>
      </c>
      <c r="C137" s="87">
        <v>0</v>
      </c>
      <c r="D137" s="87">
        <v>0</v>
      </c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</row>
    <row r="138" spans="1:18" x14ac:dyDescent="0.25">
      <c r="A138" s="30" t="s">
        <v>118</v>
      </c>
      <c r="B138" s="87">
        <v>0</v>
      </c>
      <c r="C138" s="87">
        <v>0</v>
      </c>
      <c r="D138" s="87">
        <v>0</v>
      </c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</row>
    <row r="139" spans="1:18" x14ac:dyDescent="0.25">
      <c r="A139" s="30" t="s">
        <v>119</v>
      </c>
      <c r="B139" s="87">
        <v>0</v>
      </c>
      <c r="C139" s="87">
        <v>0</v>
      </c>
      <c r="D139" s="87">
        <v>0</v>
      </c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</row>
    <row r="140" spans="1:18" ht="15.75" x14ac:dyDescent="0.25">
      <c r="A140" s="124" t="s">
        <v>121</v>
      </c>
      <c r="B140" s="125">
        <v>423</v>
      </c>
      <c r="C140" s="125">
        <v>423</v>
      </c>
      <c r="D140" s="125">
        <v>423</v>
      </c>
      <c r="E140" s="125">
        <v>423</v>
      </c>
      <c r="F140" s="125">
        <v>423</v>
      </c>
      <c r="G140" s="125">
        <v>425</v>
      </c>
      <c r="H140" s="125">
        <v>426</v>
      </c>
      <c r="I140" s="125">
        <v>411</v>
      </c>
      <c r="J140" s="125">
        <v>424</v>
      </c>
      <c r="K140" s="125">
        <v>425</v>
      </c>
      <c r="L140" s="125">
        <v>430</v>
      </c>
      <c r="M140" s="125">
        <v>431</v>
      </c>
      <c r="N140" s="125">
        <f>+M140</f>
        <v>431</v>
      </c>
      <c r="O140" s="87"/>
      <c r="P140" s="87"/>
      <c r="Q140" s="87"/>
      <c r="R140" s="87"/>
    </row>
    <row r="141" spans="1:18" ht="15.75" x14ac:dyDescent="0.25">
      <c r="A141" s="126"/>
      <c r="B141" s="127"/>
      <c r="C141" s="127"/>
      <c r="D141" s="127"/>
      <c r="E141" s="127"/>
      <c r="F141" s="127"/>
      <c r="G141" s="127"/>
      <c r="H141" s="127"/>
      <c r="I141" s="127"/>
      <c r="J141" s="127"/>
      <c r="K141" s="127"/>
      <c r="L141" s="127"/>
      <c r="M141" s="127"/>
      <c r="N141" s="127"/>
      <c r="O141" s="127"/>
      <c r="P141" s="127"/>
      <c r="Q141" s="127"/>
      <c r="R141" s="127"/>
    </row>
    <row r="142" spans="1:18" ht="15.75" x14ac:dyDescent="0.25">
      <c r="A142" s="92" t="s">
        <v>122</v>
      </c>
      <c r="B142" s="128">
        <v>1826</v>
      </c>
      <c r="C142" s="128">
        <v>1826</v>
      </c>
      <c r="D142" s="128">
        <v>1826</v>
      </c>
      <c r="E142" s="128">
        <v>1826</v>
      </c>
      <c r="F142" s="128">
        <v>1826</v>
      </c>
      <c r="G142" s="132">
        <v>1826</v>
      </c>
      <c r="H142" s="128">
        <v>1826</v>
      </c>
      <c r="I142" s="128">
        <v>1826</v>
      </c>
      <c r="J142" s="128">
        <v>1826</v>
      </c>
      <c r="K142" s="128">
        <v>1826</v>
      </c>
      <c r="L142" s="132">
        <v>1826</v>
      </c>
      <c r="M142" s="132">
        <v>1826</v>
      </c>
      <c r="N142" s="128">
        <v>1826</v>
      </c>
      <c r="O142" s="128"/>
      <c r="P142" s="128"/>
      <c r="Q142" s="128"/>
      <c r="R142" s="128"/>
    </row>
    <row r="143" spans="1:18" ht="15.75" x14ac:dyDescent="0.25">
      <c r="A143" s="129" t="s">
        <v>123</v>
      </c>
      <c r="B143" s="130">
        <f>+B142/B127</f>
        <v>1.1750321750321751</v>
      </c>
      <c r="C143" s="130">
        <f t="shared" ref="C143:M143" si="44">+C142/C127</f>
        <v>1.1750321750321751</v>
      </c>
      <c r="D143" s="130">
        <f t="shared" si="44"/>
        <v>1.1750321750321751</v>
      </c>
      <c r="E143" s="130">
        <f t="shared" si="44"/>
        <v>1.1750321750321751</v>
      </c>
      <c r="F143" s="130">
        <f t="shared" si="44"/>
        <v>1.1735218508997429</v>
      </c>
      <c r="G143" s="130">
        <f t="shared" si="44"/>
        <v>1.1742765273311897</v>
      </c>
      <c r="H143" s="130">
        <f t="shared" si="44"/>
        <v>1.1727681438664097</v>
      </c>
      <c r="I143" s="130">
        <f t="shared" si="44"/>
        <v>1.1735218508997429</v>
      </c>
      <c r="J143" s="130">
        <f t="shared" si="44"/>
        <v>1.1750321750321751</v>
      </c>
      <c r="K143" s="130">
        <f t="shared" si="44"/>
        <v>1.1750321750321751</v>
      </c>
      <c r="L143" s="130">
        <f t="shared" si="44"/>
        <v>1.1750321750321751</v>
      </c>
      <c r="M143" s="130">
        <f t="shared" si="44"/>
        <v>1.1750321750321751</v>
      </c>
      <c r="N143" s="128"/>
      <c r="O143" s="128"/>
      <c r="P143" s="128"/>
      <c r="Q143" s="128"/>
      <c r="R143" s="128"/>
    </row>
    <row r="144" spans="1:18" ht="15.75" x14ac:dyDescent="0.25">
      <c r="A144" s="131"/>
      <c r="B144" s="132"/>
      <c r="C144" s="132"/>
      <c r="D144" s="133"/>
      <c r="E144" s="133"/>
      <c r="F144" s="132"/>
      <c r="G144" s="132"/>
      <c r="H144" s="132"/>
      <c r="I144" s="132"/>
      <c r="J144" s="132"/>
      <c r="K144" s="132"/>
      <c r="L144" s="132"/>
      <c r="M144" s="132"/>
      <c r="N144" s="132"/>
      <c r="O144" s="132"/>
      <c r="P144" s="132"/>
      <c r="Q144" s="132"/>
      <c r="R144" s="132"/>
    </row>
    <row r="145" spans="1:18" ht="15.75" x14ac:dyDescent="0.25">
      <c r="A145" s="104" t="s">
        <v>124</v>
      </c>
      <c r="B145" s="89"/>
      <c r="C145" s="8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5.75" x14ac:dyDescent="0.25">
      <c r="A146" s="92" t="s">
        <v>125</v>
      </c>
      <c r="B146" s="37">
        <f>+B147+B151+B152</f>
        <v>5373203.8499999996</v>
      </c>
      <c r="C146" s="37">
        <f t="shared" ref="C146:M146" si="45">+C147+C151+C152</f>
        <v>5373203.8499999996</v>
      </c>
      <c r="D146" s="37">
        <f t="shared" si="45"/>
        <v>5412370.0599999996</v>
      </c>
      <c r="E146" s="37">
        <f t="shared" si="45"/>
        <v>5373203.8499999996</v>
      </c>
      <c r="F146" s="37">
        <f t="shared" si="45"/>
        <v>5577281.1200000001</v>
      </c>
      <c r="G146" s="37">
        <f t="shared" si="45"/>
        <v>5726340.7599999998</v>
      </c>
      <c r="H146" s="37">
        <f t="shared" si="45"/>
        <v>5558847</v>
      </c>
      <c r="I146" s="37">
        <f t="shared" si="45"/>
        <v>5815838</v>
      </c>
      <c r="J146" s="37">
        <f t="shared" si="45"/>
        <v>5891177</v>
      </c>
      <c r="K146" s="37">
        <f t="shared" si="45"/>
        <v>5904627.8499999996</v>
      </c>
      <c r="L146" s="37">
        <f t="shared" si="45"/>
        <v>5825200.7199999997</v>
      </c>
      <c r="M146" s="37">
        <f t="shared" si="45"/>
        <v>5861975.1699999999</v>
      </c>
      <c r="N146" s="37"/>
      <c r="O146" s="37"/>
      <c r="P146" s="37"/>
      <c r="Q146" s="37"/>
      <c r="R146" s="37"/>
    </row>
    <row r="147" spans="1:18" ht="15.75" x14ac:dyDescent="0.25">
      <c r="A147" s="134" t="s">
        <v>126</v>
      </c>
      <c r="B147" s="39">
        <f>+B148+B149+B150</f>
        <v>2094562.3900000001</v>
      </c>
      <c r="C147" s="39">
        <f t="shared" ref="C147:M147" si="46">+C148+C149+C150</f>
        <v>2094562.3900000001</v>
      </c>
      <c r="D147" s="39">
        <f t="shared" si="46"/>
        <v>2133728.6</v>
      </c>
      <c r="E147" s="39">
        <f t="shared" si="46"/>
        <v>2094562.3900000001</v>
      </c>
      <c r="F147" s="39">
        <f t="shared" si="46"/>
        <v>2257416.08</v>
      </c>
      <c r="G147" s="39">
        <f t="shared" si="46"/>
        <v>2335787.81</v>
      </c>
      <c r="H147" s="39">
        <f t="shared" si="46"/>
        <v>2170796</v>
      </c>
      <c r="I147" s="45">
        <f t="shared" si="46"/>
        <v>2398782</v>
      </c>
      <c r="J147" s="39">
        <f t="shared" si="46"/>
        <v>2437124</v>
      </c>
      <c r="K147" s="39">
        <f t="shared" si="46"/>
        <v>2435017.4</v>
      </c>
      <c r="L147" s="39">
        <f t="shared" si="46"/>
        <v>2355290.7199999997</v>
      </c>
      <c r="M147" s="39">
        <f t="shared" si="46"/>
        <v>2374134.25</v>
      </c>
      <c r="N147" s="39">
        <f t="shared" ref="N147:R147" si="47">N148+N152+N153</f>
        <v>1546265.9000000001</v>
      </c>
      <c r="O147" s="39">
        <f t="shared" si="47"/>
        <v>0</v>
      </c>
      <c r="P147" s="39">
        <f t="shared" si="47"/>
        <v>0</v>
      </c>
      <c r="Q147" s="39">
        <f t="shared" si="47"/>
        <v>0</v>
      </c>
      <c r="R147" s="39">
        <f t="shared" si="47"/>
        <v>0</v>
      </c>
    </row>
    <row r="148" spans="1:18" x14ac:dyDescent="0.25">
      <c r="A148" s="30" t="s">
        <v>115</v>
      </c>
      <c r="B148" s="68">
        <v>1350452.27</v>
      </c>
      <c r="C148" s="68">
        <v>1350452.27</v>
      </c>
      <c r="D148" s="68">
        <v>1386704</v>
      </c>
      <c r="E148" s="68">
        <v>1350452.27</v>
      </c>
      <c r="F148" s="68">
        <v>1494534.14</v>
      </c>
      <c r="G148" s="68">
        <v>1552912.11</v>
      </c>
      <c r="H148" s="68">
        <v>1395176</v>
      </c>
      <c r="I148" s="68">
        <v>1594737</v>
      </c>
      <c r="J148" s="68">
        <v>1611187</v>
      </c>
      <c r="K148" s="68">
        <v>1599998.33</v>
      </c>
      <c r="L148" s="68">
        <v>1519280</v>
      </c>
      <c r="M148" s="68">
        <v>1525245.6</v>
      </c>
      <c r="N148" s="68">
        <f>+M148</f>
        <v>1525245.6</v>
      </c>
      <c r="O148" s="68">
        <f t="shared" ref="O148:R148" si="48">O149+O150+O151</f>
        <v>0</v>
      </c>
      <c r="P148" s="68">
        <f t="shared" si="48"/>
        <v>0</v>
      </c>
      <c r="Q148" s="68">
        <f t="shared" si="48"/>
        <v>0</v>
      </c>
      <c r="R148" s="68">
        <f t="shared" si="48"/>
        <v>0</v>
      </c>
    </row>
    <row r="149" spans="1:18" x14ac:dyDescent="0.25">
      <c r="A149" s="30" t="s">
        <v>116</v>
      </c>
      <c r="B149" s="68">
        <v>744110.12</v>
      </c>
      <c r="C149" s="68">
        <v>744110.12</v>
      </c>
      <c r="D149" s="68">
        <v>747024.6</v>
      </c>
      <c r="E149" s="68">
        <v>744110.12</v>
      </c>
      <c r="F149" s="68">
        <v>762881.94</v>
      </c>
      <c r="G149" s="68">
        <v>782875.7</v>
      </c>
      <c r="H149" s="68">
        <v>775620</v>
      </c>
      <c r="I149" s="68">
        <v>804045</v>
      </c>
      <c r="J149" s="68">
        <v>825937</v>
      </c>
      <c r="K149" s="68">
        <v>835019.07</v>
      </c>
      <c r="L149" s="68">
        <v>836010.72</v>
      </c>
      <c r="M149" s="68">
        <v>848888.65</v>
      </c>
      <c r="N149" s="68">
        <f t="shared" ref="N149:N152" si="49">+M149</f>
        <v>848888.65</v>
      </c>
      <c r="O149" s="68"/>
      <c r="P149" s="68"/>
      <c r="Q149" s="68"/>
      <c r="R149" s="68"/>
    </row>
    <row r="150" spans="1:18" x14ac:dyDescent="0.25">
      <c r="A150" s="30" t="s">
        <v>117</v>
      </c>
      <c r="B150" s="68">
        <v>0</v>
      </c>
      <c r="C150" s="68">
        <v>0</v>
      </c>
      <c r="D150" s="68">
        <v>0</v>
      </c>
      <c r="E150" s="68">
        <v>0</v>
      </c>
      <c r="F150" s="68">
        <v>0</v>
      </c>
      <c r="G150" s="68">
        <v>0</v>
      </c>
      <c r="H150" s="68">
        <v>0</v>
      </c>
      <c r="I150" s="68">
        <v>0</v>
      </c>
      <c r="J150" s="68"/>
      <c r="K150" s="68">
        <v>0</v>
      </c>
      <c r="L150" s="68">
        <v>0</v>
      </c>
      <c r="M150" s="68">
        <v>0</v>
      </c>
      <c r="N150" s="68">
        <f t="shared" si="49"/>
        <v>0</v>
      </c>
      <c r="O150" s="68"/>
      <c r="P150" s="68"/>
      <c r="Q150" s="68"/>
      <c r="R150" s="68"/>
    </row>
    <row r="151" spans="1:18" x14ac:dyDescent="0.25">
      <c r="A151" s="32" t="s">
        <v>127</v>
      </c>
      <c r="B151" s="68">
        <v>3269811.61</v>
      </c>
      <c r="C151" s="68">
        <v>3269811.61</v>
      </c>
      <c r="D151" s="68">
        <v>3269811.61</v>
      </c>
      <c r="E151" s="68">
        <v>3269811.61</v>
      </c>
      <c r="F151" s="68">
        <v>3304287.75</v>
      </c>
      <c r="G151" s="68">
        <v>3371762.94</v>
      </c>
      <c r="H151" s="68">
        <v>3371763</v>
      </c>
      <c r="I151" s="68">
        <v>3396900</v>
      </c>
      <c r="J151" s="68">
        <v>3432353</v>
      </c>
      <c r="K151" s="68">
        <v>3444513.89</v>
      </c>
      <c r="L151" s="68">
        <v>3454828</v>
      </c>
      <c r="M151" s="68">
        <v>3466820.62</v>
      </c>
      <c r="N151" s="68">
        <f t="shared" si="49"/>
        <v>3466820.62</v>
      </c>
      <c r="O151" s="68"/>
      <c r="P151" s="68"/>
      <c r="Q151" s="68"/>
      <c r="R151" s="68"/>
    </row>
    <row r="152" spans="1:18" x14ac:dyDescent="0.25">
      <c r="A152" s="32" t="s">
        <v>128</v>
      </c>
      <c r="B152" s="68">
        <v>8829.85</v>
      </c>
      <c r="C152" s="68">
        <v>8829.85</v>
      </c>
      <c r="D152" s="68">
        <v>8829.85</v>
      </c>
      <c r="E152" s="68">
        <v>8829.85</v>
      </c>
      <c r="F152" s="68">
        <v>15577.29</v>
      </c>
      <c r="G152" s="68">
        <v>18790.009999999998</v>
      </c>
      <c r="H152" s="68">
        <v>16288</v>
      </c>
      <c r="I152" s="68">
        <v>20156</v>
      </c>
      <c r="J152" s="68">
        <v>21700</v>
      </c>
      <c r="K152" s="68">
        <v>25096.560000000001</v>
      </c>
      <c r="L152" s="68">
        <v>15082</v>
      </c>
      <c r="M152" s="68">
        <v>21020.3</v>
      </c>
      <c r="N152" s="68">
        <f t="shared" si="49"/>
        <v>21020.3</v>
      </c>
      <c r="O152" s="68"/>
      <c r="P152" s="68"/>
      <c r="Q152" s="68"/>
      <c r="R152" s="68"/>
    </row>
    <row r="153" spans="1:18" x14ac:dyDescent="0.25">
      <c r="A153" s="34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</row>
    <row r="154" spans="1:18" ht="15.75" x14ac:dyDescent="0.25">
      <c r="A154" s="135" t="s">
        <v>129</v>
      </c>
      <c r="B154" s="123">
        <f t="shared" ref="B154:M154" si="50">+B155+B156+B157+B158</f>
        <v>575</v>
      </c>
      <c r="C154" s="123">
        <f t="shared" si="50"/>
        <v>574</v>
      </c>
      <c r="D154" s="123">
        <f t="shared" si="50"/>
        <v>624</v>
      </c>
      <c r="E154" s="123">
        <f t="shared" si="50"/>
        <v>573</v>
      </c>
      <c r="F154" s="123">
        <f t="shared" si="50"/>
        <v>692</v>
      </c>
      <c r="G154" s="123">
        <f t="shared" si="50"/>
        <v>723</v>
      </c>
      <c r="H154" s="123">
        <f t="shared" si="50"/>
        <v>546</v>
      </c>
      <c r="I154" s="123">
        <f t="shared" si="50"/>
        <v>605</v>
      </c>
      <c r="J154" s="123">
        <f t="shared" si="50"/>
        <v>720</v>
      </c>
      <c r="K154" s="123">
        <f t="shared" si="50"/>
        <v>669</v>
      </c>
      <c r="L154" s="123">
        <f t="shared" si="50"/>
        <v>618</v>
      </c>
      <c r="M154" s="123">
        <f t="shared" si="50"/>
        <v>651</v>
      </c>
      <c r="N154" s="39"/>
      <c r="O154" s="39"/>
      <c r="P154" s="39"/>
      <c r="Q154" s="39"/>
      <c r="R154" s="39"/>
    </row>
    <row r="155" spans="1:18" x14ac:dyDescent="0.25">
      <c r="A155" s="32" t="s">
        <v>130</v>
      </c>
      <c r="B155" s="87">
        <v>356</v>
      </c>
      <c r="C155" s="87">
        <v>323</v>
      </c>
      <c r="D155" s="87">
        <v>305</v>
      </c>
      <c r="E155" s="87">
        <v>215</v>
      </c>
      <c r="F155" s="87">
        <v>343</v>
      </c>
      <c r="G155" s="87">
        <v>370</v>
      </c>
      <c r="H155" s="87">
        <v>180</v>
      </c>
      <c r="I155" s="87">
        <v>209</v>
      </c>
      <c r="J155" s="87">
        <v>337</v>
      </c>
      <c r="K155" s="87">
        <v>288</v>
      </c>
      <c r="L155" s="87">
        <v>276</v>
      </c>
      <c r="M155" s="87">
        <v>333</v>
      </c>
      <c r="N155" s="87"/>
      <c r="O155" s="87"/>
      <c r="P155" s="87"/>
      <c r="Q155" s="87"/>
      <c r="R155" s="87"/>
    </row>
    <row r="156" spans="1:18" x14ac:dyDescent="0.25">
      <c r="A156" s="32" t="s">
        <v>131</v>
      </c>
      <c r="B156" s="87">
        <v>44</v>
      </c>
      <c r="C156" s="87">
        <v>60</v>
      </c>
      <c r="D156" s="87">
        <v>94</v>
      </c>
      <c r="E156" s="87">
        <v>108</v>
      </c>
      <c r="F156" s="87">
        <v>93</v>
      </c>
      <c r="G156" s="87">
        <v>89</v>
      </c>
      <c r="H156" s="87">
        <v>99</v>
      </c>
      <c r="I156" s="87">
        <v>100</v>
      </c>
      <c r="J156" s="87">
        <v>118</v>
      </c>
      <c r="K156" s="87">
        <v>111</v>
      </c>
      <c r="L156" s="87">
        <v>89</v>
      </c>
      <c r="M156" s="87">
        <v>69</v>
      </c>
      <c r="N156" s="87"/>
      <c r="O156" s="87"/>
      <c r="P156" s="87"/>
      <c r="Q156" s="87"/>
      <c r="R156" s="87"/>
    </row>
    <row r="157" spans="1:18" x14ac:dyDescent="0.25">
      <c r="A157" s="32" t="s">
        <v>132</v>
      </c>
      <c r="B157" s="87">
        <v>53</v>
      </c>
      <c r="C157" s="87">
        <v>58</v>
      </c>
      <c r="D157" s="87">
        <v>78</v>
      </c>
      <c r="E157" s="87">
        <v>94</v>
      </c>
      <c r="F157" s="87">
        <v>103</v>
      </c>
      <c r="G157" s="87">
        <v>112</v>
      </c>
      <c r="H157" s="87">
        <v>109</v>
      </c>
      <c r="I157" s="87">
        <v>131</v>
      </c>
      <c r="J157" s="87">
        <v>106</v>
      </c>
      <c r="K157" s="87">
        <v>107</v>
      </c>
      <c r="L157" s="87">
        <v>98</v>
      </c>
      <c r="M157" s="87">
        <v>94</v>
      </c>
      <c r="N157" s="87"/>
      <c r="O157" s="87"/>
      <c r="P157" s="87"/>
      <c r="Q157" s="87"/>
      <c r="R157" s="87"/>
    </row>
    <row r="158" spans="1:18" x14ac:dyDescent="0.25">
      <c r="A158" s="32" t="s">
        <v>133</v>
      </c>
      <c r="B158" s="87">
        <v>122</v>
      </c>
      <c r="C158" s="87">
        <v>133</v>
      </c>
      <c r="D158" s="87">
        <v>147</v>
      </c>
      <c r="E158" s="87">
        <v>156</v>
      </c>
      <c r="F158" s="87">
        <v>153</v>
      </c>
      <c r="G158" s="87">
        <v>152</v>
      </c>
      <c r="H158" s="87">
        <v>158</v>
      </c>
      <c r="I158" s="87">
        <v>165</v>
      </c>
      <c r="J158" s="87">
        <v>159</v>
      </c>
      <c r="K158" s="87">
        <v>163</v>
      </c>
      <c r="L158" s="87">
        <v>155</v>
      </c>
      <c r="M158" s="87">
        <v>155</v>
      </c>
      <c r="N158" s="87"/>
      <c r="O158" s="87"/>
      <c r="P158" s="87"/>
      <c r="Q158" s="87"/>
      <c r="R158" s="87"/>
    </row>
    <row r="159" spans="1:18" x14ac:dyDescent="0.25">
      <c r="A159" s="34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</row>
    <row r="160" spans="1:18" x14ac:dyDescent="0.25">
      <c r="A160" s="136" t="s">
        <v>134</v>
      </c>
      <c r="B160" s="68"/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8"/>
    </row>
    <row r="161" spans="1:18" x14ac:dyDescent="0.25">
      <c r="A161" s="32" t="s">
        <v>135</v>
      </c>
      <c r="B161" s="68"/>
      <c r="C161" s="68"/>
      <c r="D161" s="68"/>
      <c r="E161" s="68"/>
      <c r="F161" s="68"/>
      <c r="G161" s="68"/>
      <c r="H161" s="68"/>
      <c r="I161" s="68"/>
      <c r="J161" s="68"/>
      <c r="K161" s="68"/>
      <c r="L161" s="69"/>
      <c r="M161" s="69"/>
      <c r="N161" s="68"/>
      <c r="O161" s="68"/>
      <c r="P161" s="68"/>
      <c r="Q161" s="68"/>
      <c r="R161" s="68"/>
    </row>
    <row r="162" spans="1:18" x14ac:dyDescent="0.25">
      <c r="A162" s="32" t="s">
        <v>136</v>
      </c>
      <c r="B162" s="68"/>
      <c r="C162" s="68"/>
      <c r="D162" s="68"/>
      <c r="E162" s="68"/>
      <c r="F162" s="68"/>
      <c r="G162" s="68"/>
      <c r="H162" s="68"/>
      <c r="I162" s="68"/>
      <c r="J162" s="137"/>
      <c r="K162" s="68"/>
      <c r="L162" s="69"/>
      <c r="M162" s="68"/>
      <c r="N162" s="68"/>
      <c r="O162" s="68"/>
      <c r="P162" s="68"/>
      <c r="Q162" s="68"/>
      <c r="R162" s="68"/>
    </row>
    <row r="163" spans="1:18" x14ac:dyDescent="0.25">
      <c r="A163" s="32" t="s">
        <v>137</v>
      </c>
      <c r="B163" s="68"/>
      <c r="C163" s="68"/>
      <c r="D163" s="68"/>
      <c r="E163" s="68"/>
      <c r="F163" s="68"/>
      <c r="G163" s="68"/>
      <c r="H163" s="68"/>
      <c r="I163" s="68"/>
      <c r="J163" s="68"/>
      <c r="K163" s="68"/>
      <c r="L163" s="69"/>
      <c r="M163" s="68"/>
      <c r="N163" s="68"/>
      <c r="O163" s="68"/>
      <c r="P163" s="68"/>
      <c r="Q163" s="68"/>
      <c r="R163" s="68"/>
    </row>
    <row r="164" spans="1:18" x14ac:dyDescent="0.25">
      <c r="A164" s="73" t="s">
        <v>138</v>
      </c>
      <c r="B164" s="68"/>
      <c r="C164" s="68"/>
      <c r="D164" s="68"/>
      <c r="E164" s="68"/>
      <c r="F164" s="68"/>
      <c r="G164" s="68"/>
      <c r="H164" s="68"/>
      <c r="I164" s="68"/>
      <c r="J164" s="68"/>
      <c r="K164" s="68"/>
      <c r="L164" s="69"/>
      <c r="M164" s="68"/>
      <c r="N164" s="68"/>
      <c r="O164" s="68"/>
      <c r="P164" s="68"/>
      <c r="Q164" s="68"/>
      <c r="R164" s="68"/>
    </row>
    <row r="165" spans="1:18" ht="15.75" x14ac:dyDescent="0.25">
      <c r="A165" s="102"/>
      <c r="B165" s="138"/>
      <c r="C165" s="138"/>
      <c r="D165" s="138"/>
      <c r="E165" s="138"/>
      <c r="F165" s="138"/>
      <c r="G165" s="138"/>
      <c r="H165" s="138"/>
      <c r="I165" s="138"/>
      <c r="J165" s="138"/>
      <c r="K165" s="138"/>
      <c r="L165" s="138"/>
      <c r="M165" s="138"/>
      <c r="N165" s="138"/>
      <c r="O165" s="138"/>
      <c r="P165" s="138"/>
      <c r="Q165" s="138"/>
      <c r="R165" s="138"/>
    </row>
    <row r="166" spans="1:18" ht="15.75" x14ac:dyDescent="0.25">
      <c r="A166" s="139" t="s">
        <v>111</v>
      </c>
      <c r="B166" s="140"/>
      <c r="C166" s="140"/>
      <c r="D166" s="140"/>
      <c r="E166" s="140"/>
      <c r="F166" s="140"/>
      <c r="G166" s="140"/>
      <c r="H166" s="140"/>
      <c r="I166" s="140"/>
      <c r="J166" s="138"/>
      <c r="K166" s="138"/>
      <c r="L166" s="140"/>
      <c r="M166" s="140"/>
      <c r="N166" s="140"/>
      <c r="O166" s="140"/>
      <c r="P166" s="140"/>
      <c r="Q166" s="140"/>
      <c r="R166" s="140"/>
    </row>
    <row r="167" spans="1:18" ht="15.75" x14ac:dyDescent="0.25">
      <c r="A167" s="104" t="s">
        <v>139</v>
      </c>
      <c r="B167" s="123"/>
      <c r="C167" s="123"/>
      <c r="D167" s="123"/>
      <c r="E167" s="123"/>
      <c r="F167" s="123"/>
      <c r="G167" s="123"/>
      <c r="H167" s="123"/>
      <c r="I167" s="123"/>
      <c r="J167" s="123"/>
      <c r="K167" s="123"/>
      <c r="L167" s="123"/>
      <c r="M167" s="123"/>
      <c r="N167" s="123"/>
      <c r="O167" s="123"/>
      <c r="P167" s="123"/>
      <c r="Q167" s="123"/>
      <c r="R167" s="123"/>
    </row>
    <row r="168" spans="1:18" x14ac:dyDescent="0.25">
      <c r="A168" s="85" t="s">
        <v>139</v>
      </c>
      <c r="B168" s="74">
        <f t="shared" ref="B168:G168" si="51">+B170/B169</f>
        <v>1</v>
      </c>
      <c r="C168" s="74">
        <f t="shared" si="51"/>
        <v>1</v>
      </c>
      <c r="D168" s="74">
        <f t="shared" si="51"/>
        <v>1</v>
      </c>
      <c r="E168" s="74">
        <f t="shared" si="51"/>
        <v>1</v>
      </c>
      <c r="F168" s="74">
        <f t="shared" si="51"/>
        <v>1</v>
      </c>
      <c r="G168" s="74">
        <f t="shared" si="51"/>
        <v>1</v>
      </c>
      <c r="H168" s="74">
        <f t="shared" ref="H168:I168" si="52">+H170/H169</f>
        <v>1</v>
      </c>
      <c r="I168" s="74">
        <f t="shared" si="52"/>
        <v>1</v>
      </c>
      <c r="J168" s="74">
        <v>0.91</v>
      </c>
      <c r="K168" s="74">
        <f t="shared" ref="K168" si="53">+K170/K169</f>
        <v>1</v>
      </c>
      <c r="L168" s="74">
        <v>0.91</v>
      </c>
      <c r="M168" s="74">
        <v>0.91</v>
      </c>
      <c r="N168" s="74"/>
      <c r="O168" s="74"/>
      <c r="P168" s="74"/>
      <c r="Q168" s="74"/>
      <c r="R168" s="74"/>
    </row>
    <row r="169" spans="1:18" x14ac:dyDescent="0.25">
      <c r="A169" s="73" t="s">
        <v>140</v>
      </c>
      <c r="B169" s="87">
        <v>4938</v>
      </c>
      <c r="C169" s="87">
        <v>4938</v>
      </c>
      <c r="D169" s="87">
        <v>4938</v>
      </c>
      <c r="E169" s="87">
        <v>4938</v>
      </c>
      <c r="F169" s="87">
        <v>4938</v>
      </c>
      <c r="G169" s="87">
        <v>4938</v>
      </c>
      <c r="H169" s="87">
        <v>4938</v>
      </c>
      <c r="I169" s="87">
        <v>4938</v>
      </c>
      <c r="J169" s="87">
        <v>4938</v>
      </c>
      <c r="K169" s="87">
        <v>4938</v>
      </c>
      <c r="L169" s="87">
        <v>4938</v>
      </c>
      <c r="M169" s="87">
        <v>4938</v>
      </c>
      <c r="N169" s="87"/>
      <c r="O169" s="87"/>
      <c r="P169" s="87"/>
      <c r="Q169" s="87"/>
      <c r="R169" s="87"/>
    </row>
    <row r="170" spans="1:18" x14ac:dyDescent="0.25">
      <c r="A170" s="73" t="s">
        <v>141</v>
      </c>
      <c r="B170" s="87">
        <v>4938</v>
      </c>
      <c r="C170" s="87">
        <v>4938</v>
      </c>
      <c r="D170" s="87">
        <v>4938</v>
      </c>
      <c r="E170" s="87">
        <v>4938</v>
      </c>
      <c r="F170" s="87">
        <v>4938</v>
      </c>
      <c r="G170" s="87">
        <v>4938</v>
      </c>
      <c r="H170" s="87">
        <v>4938</v>
      </c>
      <c r="I170" s="87">
        <v>4938</v>
      </c>
      <c r="J170" s="87">
        <v>4938</v>
      </c>
      <c r="K170" s="87">
        <v>4938</v>
      </c>
      <c r="L170" s="87">
        <v>4938</v>
      </c>
      <c r="M170" s="87">
        <v>4938</v>
      </c>
      <c r="N170" s="87"/>
      <c r="O170" s="87"/>
      <c r="P170" s="87"/>
      <c r="Q170" s="87"/>
      <c r="R170" s="87"/>
    </row>
    <row r="171" spans="1:18" x14ac:dyDescent="0.25">
      <c r="A171" s="73" t="s">
        <v>142</v>
      </c>
      <c r="B171" s="87">
        <v>4900</v>
      </c>
      <c r="C171" s="87">
        <v>4900</v>
      </c>
      <c r="D171" s="87">
        <v>4900</v>
      </c>
      <c r="E171" s="87">
        <v>4900</v>
      </c>
      <c r="F171" s="87">
        <v>4900</v>
      </c>
      <c r="G171" s="87">
        <v>4900</v>
      </c>
      <c r="H171" s="87">
        <v>4900</v>
      </c>
      <c r="I171" s="87">
        <v>4900</v>
      </c>
      <c r="J171" s="87">
        <v>4900</v>
      </c>
      <c r="K171" s="87">
        <v>4900</v>
      </c>
      <c r="L171" s="87">
        <v>4900</v>
      </c>
      <c r="M171" s="87">
        <v>4900</v>
      </c>
      <c r="N171" s="87"/>
      <c r="O171" s="87"/>
      <c r="P171" s="87"/>
      <c r="Q171" s="87"/>
      <c r="R171" s="87"/>
    </row>
    <row r="172" spans="1:18" x14ac:dyDescent="0.25">
      <c r="A172" s="73" t="s">
        <v>143</v>
      </c>
      <c r="B172" s="87">
        <v>0</v>
      </c>
      <c r="C172" s="87">
        <v>0</v>
      </c>
      <c r="D172" s="87">
        <v>0</v>
      </c>
      <c r="E172" s="87">
        <v>0</v>
      </c>
      <c r="F172" s="87">
        <v>0</v>
      </c>
      <c r="G172" s="87">
        <v>0</v>
      </c>
      <c r="H172" s="87">
        <v>0</v>
      </c>
      <c r="I172" s="87">
        <v>0</v>
      </c>
      <c r="J172" s="87">
        <v>0</v>
      </c>
      <c r="K172" s="87">
        <v>0</v>
      </c>
      <c r="L172" s="87">
        <v>0</v>
      </c>
      <c r="M172" s="87">
        <v>0</v>
      </c>
      <c r="N172" s="87"/>
      <c r="O172" s="87"/>
      <c r="P172" s="87"/>
      <c r="Q172" s="87"/>
      <c r="R172" s="87"/>
    </row>
    <row r="173" spans="1:18" ht="15.75" x14ac:dyDescent="0.25">
      <c r="A173" s="73" t="s">
        <v>144</v>
      </c>
      <c r="B173" s="141">
        <v>0</v>
      </c>
      <c r="C173" s="87">
        <v>0</v>
      </c>
      <c r="D173" s="87">
        <v>0</v>
      </c>
      <c r="E173" s="87">
        <v>0</v>
      </c>
      <c r="F173" s="87">
        <v>0</v>
      </c>
      <c r="G173" s="87">
        <v>0</v>
      </c>
      <c r="H173" s="87">
        <v>0</v>
      </c>
      <c r="I173" s="87">
        <v>0</v>
      </c>
      <c r="J173" s="87">
        <v>0</v>
      </c>
      <c r="K173" s="87">
        <v>0</v>
      </c>
      <c r="L173" s="87">
        <v>0</v>
      </c>
      <c r="M173" s="87">
        <v>0</v>
      </c>
      <c r="N173" s="87"/>
      <c r="O173" s="87"/>
      <c r="P173" s="87"/>
      <c r="Q173" s="87"/>
      <c r="R173" s="87"/>
    </row>
    <row r="174" spans="1:18" x14ac:dyDescent="0.25">
      <c r="A174" s="73" t="s">
        <v>145</v>
      </c>
      <c r="B174" s="87">
        <v>1198</v>
      </c>
      <c r="C174" s="87">
        <v>1198</v>
      </c>
      <c r="D174" s="87">
        <v>1148</v>
      </c>
      <c r="E174" s="87">
        <v>1144</v>
      </c>
      <c r="F174" s="87">
        <v>1083</v>
      </c>
      <c r="G174" s="87">
        <v>1055</v>
      </c>
      <c r="H174" s="87">
        <v>1086</v>
      </c>
      <c r="I174" s="87">
        <v>1168</v>
      </c>
      <c r="J174" s="87">
        <v>1057</v>
      </c>
      <c r="K174" s="127">
        <v>1110</v>
      </c>
      <c r="L174" s="87">
        <v>1158</v>
      </c>
      <c r="M174" s="87">
        <v>1128</v>
      </c>
      <c r="N174" s="87"/>
      <c r="O174" s="87"/>
      <c r="P174" s="87"/>
      <c r="Q174" s="87"/>
      <c r="R174" s="87"/>
    </row>
    <row r="175" spans="1:18" ht="15.75" x14ac:dyDescent="0.25">
      <c r="A175" s="73" t="s">
        <v>146</v>
      </c>
      <c r="B175" s="141">
        <v>534</v>
      </c>
      <c r="C175" s="87">
        <v>534</v>
      </c>
      <c r="D175" s="87">
        <v>534</v>
      </c>
      <c r="E175" s="87">
        <v>534</v>
      </c>
      <c r="F175" s="87">
        <v>535</v>
      </c>
      <c r="G175" s="87">
        <v>536</v>
      </c>
      <c r="H175" s="87">
        <v>536</v>
      </c>
      <c r="I175" s="87">
        <v>536</v>
      </c>
      <c r="J175" s="87">
        <v>529</v>
      </c>
      <c r="K175" s="127">
        <v>528</v>
      </c>
      <c r="L175" s="87">
        <v>527</v>
      </c>
      <c r="M175" s="87">
        <v>527</v>
      </c>
      <c r="N175" s="87"/>
      <c r="O175" s="87"/>
      <c r="P175" s="87"/>
      <c r="Q175" s="87"/>
      <c r="R175" s="87"/>
    </row>
    <row r="176" spans="1:18" x14ac:dyDescent="0.25">
      <c r="A176" s="73" t="s">
        <v>147</v>
      </c>
      <c r="B176" s="142">
        <v>7</v>
      </c>
      <c r="C176" s="142">
        <v>7</v>
      </c>
      <c r="D176" s="142">
        <v>7</v>
      </c>
      <c r="E176" s="142">
        <v>7</v>
      </c>
      <c r="F176" s="68">
        <v>7</v>
      </c>
      <c r="G176" s="68">
        <v>7</v>
      </c>
      <c r="H176" s="68">
        <v>7</v>
      </c>
      <c r="I176" s="68">
        <v>7</v>
      </c>
      <c r="J176" s="68">
        <v>7</v>
      </c>
      <c r="K176" s="68">
        <v>7</v>
      </c>
      <c r="L176" s="68">
        <v>7</v>
      </c>
      <c r="M176" s="68">
        <v>7</v>
      </c>
      <c r="N176" s="87"/>
      <c r="O176" s="87"/>
      <c r="P176" s="87"/>
      <c r="Q176" s="87"/>
      <c r="R176" s="87"/>
    </row>
    <row r="177" spans="1:18" x14ac:dyDescent="0.25">
      <c r="A177" s="73" t="s">
        <v>148</v>
      </c>
      <c r="B177" s="142"/>
      <c r="C177" s="142"/>
      <c r="D177" s="142"/>
      <c r="E177" s="142"/>
      <c r="F177" s="68"/>
      <c r="G177" s="68"/>
      <c r="H177" s="68"/>
      <c r="I177" s="68"/>
      <c r="J177" s="68"/>
      <c r="K177" s="68"/>
      <c r="L177" s="68"/>
      <c r="M177" s="68"/>
      <c r="N177" s="87"/>
      <c r="O177" s="87"/>
      <c r="P177" s="87"/>
      <c r="Q177" s="87"/>
      <c r="R177" s="87"/>
    </row>
    <row r="178" spans="1:18" x14ac:dyDescent="0.25">
      <c r="A178" s="73" t="s">
        <v>149</v>
      </c>
      <c r="B178" s="54"/>
      <c r="C178" s="54"/>
      <c r="D178" s="54"/>
      <c r="E178" s="54"/>
      <c r="F178" s="68"/>
      <c r="G178" s="68"/>
      <c r="H178" s="68"/>
      <c r="I178" s="68"/>
      <c r="J178" s="68"/>
      <c r="K178" s="68"/>
      <c r="L178" s="68"/>
      <c r="M178" s="68"/>
      <c r="N178" s="87"/>
      <c r="O178" s="87"/>
      <c r="P178" s="87"/>
      <c r="Q178" s="87"/>
      <c r="R178" s="87"/>
    </row>
    <row r="179" spans="1:18" x14ac:dyDescent="0.25">
      <c r="A179" s="73" t="s">
        <v>150</v>
      </c>
      <c r="B179" s="142">
        <v>17.600000000000001</v>
      </c>
      <c r="C179" s="68">
        <v>17.600000000000001</v>
      </c>
      <c r="D179" s="68">
        <v>17.600000000000001</v>
      </c>
      <c r="E179" s="68">
        <v>17.600000000000001</v>
      </c>
      <c r="F179" s="68">
        <v>17.600000000000001</v>
      </c>
      <c r="G179" s="68">
        <v>17.600000000000001</v>
      </c>
      <c r="H179" s="68">
        <v>17.600000000000001</v>
      </c>
      <c r="I179" s="68">
        <v>17.600000000000001</v>
      </c>
      <c r="J179" s="68">
        <v>17.600000000000001</v>
      </c>
      <c r="K179" s="68">
        <v>17.600000000000001</v>
      </c>
      <c r="L179" s="68">
        <v>17.600000000000001</v>
      </c>
      <c r="M179" s="68">
        <v>17.600000000000001</v>
      </c>
      <c r="N179" s="87"/>
      <c r="O179" s="87"/>
      <c r="P179" s="87"/>
      <c r="Q179" s="87"/>
      <c r="R179" s="87"/>
    </row>
    <row r="180" spans="1:18" x14ac:dyDescent="0.25">
      <c r="A180" s="73" t="s">
        <v>151</v>
      </c>
      <c r="B180" s="54">
        <v>18.8</v>
      </c>
      <c r="C180" s="87">
        <v>19</v>
      </c>
      <c r="D180" s="87">
        <v>19</v>
      </c>
      <c r="E180" s="87">
        <v>19</v>
      </c>
      <c r="F180" s="87">
        <v>19</v>
      </c>
      <c r="G180" s="87">
        <v>19</v>
      </c>
      <c r="H180" s="87">
        <v>19</v>
      </c>
      <c r="I180" s="87">
        <v>19</v>
      </c>
      <c r="J180" s="68">
        <v>19</v>
      </c>
      <c r="K180" s="87">
        <v>19</v>
      </c>
      <c r="L180" s="87">
        <v>19</v>
      </c>
      <c r="M180" s="143">
        <v>19</v>
      </c>
      <c r="N180" s="143"/>
      <c r="O180" s="143"/>
      <c r="P180" s="143"/>
      <c r="Q180" s="143"/>
      <c r="R180" s="143"/>
    </row>
    <row r="181" spans="1:18" ht="15.75" x14ac:dyDescent="0.25">
      <c r="A181" s="73" t="s">
        <v>152</v>
      </c>
      <c r="B181" s="141"/>
      <c r="C181" s="68"/>
      <c r="D181" s="68"/>
      <c r="E181" s="68"/>
      <c r="F181" s="68"/>
      <c r="G181" s="68"/>
      <c r="H181" s="68"/>
      <c r="I181" s="68"/>
      <c r="J181" s="68"/>
      <c r="K181" s="68"/>
      <c r="L181" s="68" t="s">
        <v>186</v>
      </c>
      <c r="M181" s="68"/>
      <c r="N181" s="68"/>
      <c r="O181" s="68"/>
      <c r="P181" s="68"/>
      <c r="Q181" s="68"/>
      <c r="R181" s="68"/>
    </row>
    <row r="182" spans="1:18" ht="15.75" x14ac:dyDescent="0.25">
      <c r="A182" s="73" t="s">
        <v>153</v>
      </c>
      <c r="B182" s="115">
        <v>2</v>
      </c>
      <c r="C182" s="144">
        <v>5</v>
      </c>
      <c r="D182" s="144">
        <v>0</v>
      </c>
      <c r="E182" s="118">
        <v>0</v>
      </c>
      <c r="F182" s="93">
        <v>0</v>
      </c>
      <c r="G182" s="93">
        <v>0</v>
      </c>
      <c r="H182" s="93">
        <v>0</v>
      </c>
      <c r="I182" s="145">
        <v>0</v>
      </c>
      <c r="J182" s="93">
        <v>0</v>
      </c>
      <c r="K182" s="68">
        <v>0</v>
      </c>
      <c r="L182" s="93">
        <v>0</v>
      </c>
      <c r="M182" s="93">
        <v>0</v>
      </c>
      <c r="N182" s="68"/>
      <c r="O182" s="68"/>
      <c r="P182" s="68"/>
      <c r="Q182" s="68"/>
      <c r="R182" s="68"/>
    </row>
    <row r="183" spans="1:18" x14ac:dyDescent="0.25">
      <c r="A183" s="85" t="s">
        <v>154</v>
      </c>
      <c r="B183" s="115">
        <v>2</v>
      </c>
      <c r="C183" s="115">
        <v>1</v>
      </c>
      <c r="D183" s="115">
        <v>1</v>
      </c>
      <c r="E183" s="87">
        <v>1</v>
      </c>
      <c r="F183" s="87">
        <v>7</v>
      </c>
      <c r="G183" s="87">
        <v>10</v>
      </c>
      <c r="H183" s="87">
        <v>10</v>
      </c>
      <c r="I183" s="127">
        <v>3</v>
      </c>
      <c r="J183" s="87"/>
      <c r="K183" s="87"/>
      <c r="L183" s="87"/>
      <c r="M183" s="87"/>
      <c r="N183" s="87"/>
      <c r="O183" s="87"/>
      <c r="P183" s="87"/>
      <c r="Q183" s="87"/>
      <c r="R183" s="87"/>
    </row>
    <row r="184" spans="1:18" x14ac:dyDescent="0.25">
      <c r="A184" s="73" t="s">
        <v>155</v>
      </c>
      <c r="B184" s="87">
        <v>1975</v>
      </c>
      <c r="C184" s="87">
        <v>1975</v>
      </c>
      <c r="D184" s="87">
        <v>1975</v>
      </c>
      <c r="E184" s="87">
        <v>1975</v>
      </c>
      <c r="F184" s="87">
        <v>1975</v>
      </c>
      <c r="G184" s="87">
        <v>1985</v>
      </c>
      <c r="H184" s="87">
        <v>1988</v>
      </c>
      <c r="I184" s="87">
        <v>1988</v>
      </c>
      <c r="J184" s="87">
        <v>1981</v>
      </c>
      <c r="K184" s="87">
        <v>1981</v>
      </c>
      <c r="L184" s="87">
        <v>1981</v>
      </c>
      <c r="M184" s="87">
        <v>1981</v>
      </c>
      <c r="N184" s="87"/>
      <c r="O184" s="87"/>
      <c r="P184" s="87"/>
      <c r="Q184" s="87"/>
      <c r="R184" s="87"/>
    </row>
    <row r="185" spans="1:18" x14ac:dyDescent="0.25">
      <c r="A185" s="73" t="s">
        <v>156</v>
      </c>
      <c r="B185" s="87">
        <v>1975</v>
      </c>
      <c r="C185" s="87">
        <v>1975</v>
      </c>
      <c r="D185" s="87">
        <v>1975</v>
      </c>
      <c r="E185" s="87">
        <v>1975</v>
      </c>
      <c r="F185" s="87">
        <v>1975</v>
      </c>
      <c r="G185" s="87">
        <v>1985</v>
      </c>
      <c r="H185" s="87">
        <v>1988</v>
      </c>
      <c r="I185" s="87">
        <v>1988</v>
      </c>
      <c r="J185" s="87">
        <v>1981</v>
      </c>
      <c r="K185" s="87">
        <v>1981</v>
      </c>
      <c r="L185" s="87">
        <v>1981</v>
      </c>
      <c r="M185" s="87">
        <v>1981</v>
      </c>
      <c r="N185" s="87"/>
      <c r="O185" s="87"/>
      <c r="P185" s="87"/>
      <c r="Q185" s="87"/>
      <c r="R185" s="87"/>
    </row>
    <row r="186" spans="1:18" x14ac:dyDescent="0.25">
      <c r="A186" s="73" t="s">
        <v>157</v>
      </c>
      <c r="B186" s="87">
        <v>1</v>
      </c>
      <c r="C186" s="87">
        <v>1</v>
      </c>
      <c r="D186" s="87">
        <v>1</v>
      </c>
      <c r="E186" s="87">
        <v>1</v>
      </c>
      <c r="F186" s="87">
        <v>1</v>
      </c>
      <c r="G186" s="87">
        <v>1</v>
      </c>
      <c r="H186" s="87">
        <v>1</v>
      </c>
      <c r="I186" s="87">
        <v>1</v>
      </c>
      <c r="J186" s="87">
        <v>1</v>
      </c>
      <c r="K186" s="87">
        <v>1</v>
      </c>
      <c r="L186" s="87">
        <v>1</v>
      </c>
      <c r="M186" s="87">
        <v>1</v>
      </c>
      <c r="N186" s="87"/>
      <c r="O186" s="87"/>
      <c r="P186" s="87"/>
      <c r="Q186" s="87"/>
      <c r="R186" s="87"/>
    </row>
    <row r="187" spans="1:18" x14ac:dyDescent="0.25">
      <c r="A187" s="73" t="s">
        <v>158</v>
      </c>
      <c r="B187" s="87">
        <v>1</v>
      </c>
      <c r="C187" s="87">
        <v>1</v>
      </c>
      <c r="D187" s="87">
        <v>1</v>
      </c>
      <c r="E187" s="87">
        <v>1</v>
      </c>
      <c r="F187" s="87">
        <v>1</v>
      </c>
      <c r="G187" s="87">
        <v>1</v>
      </c>
      <c r="H187" s="87">
        <v>1</v>
      </c>
      <c r="I187" s="87">
        <v>1</v>
      </c>
      <c r="J187" s="87">
        <v>1</v>
      </c>
      <c r="K187" s="87">
        <v>1</v>
      </c>
      <c r="L187" s="87">
        <v>1</v>
      </c>
      <c r="M187" s="87">
        <v>1</v>
      </c>
      <c r="N187" s="87"/>
      <c r="O187" s="87"/>
      <c r="P187" s="87"/>
      <c r="Q187" s="87"/>
      <c r="R187" s="87"/>
    </row>
    <row r="188" spans="1:18" x14ac:dyDescent="0.25">
      <c r="A188" s="73" t="s">
        <v>159</v>
      </c>
      <c r="B188" s="87">
        <v>1</v>
      </c>
      <c r="C188" s="87">
        <v>1</v>
      </c>
      <c r="D188" s="87">
        <v>1</v>
      </c>
      <c r="E188" s="87">
        <v>1</v>
      </c>
      <c r="F188" s="87">
        <v>1</v>
      </c>
      <c r="G188" s="87">
        <v>1</v>
      </c>
      <c r="H188" s="87">
        <v>1</v>
      </c>
      <c r="I188" s="87">
        <v>1</v>
      </c>
      <c r="J188" s="87">
        <v>1</v>
      </c>
      <c r="K188" s="87">
        <v>1</v>
      </c>
      <c r="L188" s="87">
        <v>1</v>
      </c>
      <c r="M188" s="87">
        <v>1</v>
      </c>
      <c r="N188" s="87"/>
      <c r="O188" s="87"/>
      <c r="P188" s="87"/>
      <c r="Q188" s="87"/>
      <c r="R188" s="87"/>
    </row>
    <row r="189" spans="1:18" ht="15.75" x14ac:dyDescent="0.25">
      <c r="A189" s="146" t="s">
        <v>160</v>
      </c>
      <c r="B189" s="128">
        <f t="shared" ref="B189:M189" si="54">+B190+B191+B192+B193+B194</f>
        <v>1</v>
      </c>
      <c r="C189" s="128">
        <f t="shared" si="54"/>
        <v>1</v>
      </c>
      <c r="D189" s="128">
        <f t="shared" si="54"/>
        <v>1</v>
      </c>
      <c r="E189" s="128">
        <f t="shared" si="54"/>
        <v>1</v>
      </c>
      <c r="F189" s="128">
        <f t="shared" si="54"/>
        <v>1</v>
      </c>
      <c r="G189" s="128">
        <f t="shared" si="54"/>
        <v>1</v>
      </c>
      <c r="H189" s="128">
        <f t="shared" si="54"/>
        <v>1</v>
      </c>
      <c r="I189" s="128">
        <f t="shared" si="54"/>
        <v>1</v>
      </c>
      <c r="J189" s="128">
        <f t="shared" si="54"/>
        <v>1</v>
      </c>
      <c r="K189" s="128">
        <f t="shared" si="54"/>
        <v>1</v>
      </c>
      <c r="L189" s="128">
        <f t="shared" si="54"/>
        <v>1</v>
      </c>
      <c r="M189" s="128">
        <f t="shared" si="54"/>
        <v>1</v>
      </c>
      <c r="N189" s="147"/>
      <c r="O189" s="147"/>
      <c r="P189" s="147"/>
      <c r="Q189" s="147"/>
      <c r="R189" s="147"/>
    </row>
    <row r="190" spans="1:18" x14ac:dyDescent="0.25">
      <c r="A190" s="73" t="s">
        <v>161</v>
      </c>
      <c r="B190" s="87">
        <v>1</v>
      </c>
      <c r="C190" s="87">
        <v>1</v>
      </c>
      <c r="D190" s="87">
        <v>1</v>
      </c>
      <c r="E190" s="87">
        <v>1</v>
      </c>
      <c r="F190" s="87">
        <v>1</v>
      </c>
      <c r="G190" s="87">
        <v>1</v>
      </c>
      <c r="H190" s="87">
        <v>1</v>
      </c>
      <c r="I190" s="87">
        <v>1</v>
      </c>
      <c r="J190" s="87">
        <v>1</v>
      </c>
      <c r="K190" s="87">
        <v>1</v>
      </c>
      <c r="L190" s="87">
        <v>1</v>
      </c>
      <c r="M190" s="87">
        <v>1</v>
      </c>
      <c r="N190" s="87"/>
      <c r="O190" s="87"/>
      <c r="P190" s="87"/>
      <c r="Q190" s="87"/>
      <c r="R190" s="87"/>
    </row>
    <row r="191" spans="1:18" x14ac:dyDescent="0.25">
      <c r="A191" s="73" t="s">
        <v>162</v>
      </c>
      <c r="B191" s="87"/>
      <c r="C191" s="87"/>
      <c r="D191" s="87"/>
      <c r="E191" s="87"/>
      <c r="F191" s="87"/>
      <c r="G191" s="87"/>
      <c r="H191" s="87"/>
      <c r="I191" s="87"/>
      <c r="J191" s="127"/>
      <c r="K191" s="87"/>
      <c r="L191" s="87"/>
      <c r="M191" s="87"/>
      <c r="N191" s="87"/>
      <c r="O191" s="87"/>
      <c r="P191" s="87"/>
      <c r="Q191" s="87"/>
      <c r="R191" s="87"/>
    </row>
    <row r="192" spans="1:18" x14ac:dyDescent="0.25">
      <c r="A192" s="73" t="s">
        <v>163</v>
      </c>
      <c r="B192" s="87"/>
      <c r="C192" s="87"/>
      <c r="D192" s="148"/>
      <c r="E192" s="148"/>
      <c r="F192" s="148"/>
      <c r="G192" s="148"/>
      <c r="H192" s="87"/>
      <c r="I192" s="87"/>
      <c r="J192" s="127"/>
      <c r="K192" s="87"/>
      <c r="L192" s="87"/>
      <c r="M192" s="87"/>
      <c r="N192" s="87"/>
      <c r="O192" s="87"/>
      <c r="P192" s="87"/>
      <c r="Q192" s="87"/>
      <c r="R192" s="87"/>
    </row>
    <row r="193" spans="1:18" x14ac:dyDescent="0.25">
      <c r="A193" s="73" t="s">
        <v>164</v>
      </c>
      <c r="B193" s="87"/>
      <c r="C193" s="87"/>
      <c r="D193" s="148"/>
      <c r="E193" s="148"/>
      <c r="F193" s="148"/>
      <c r="G193" s="148"/>
      <c r="H193" s="87"/>
      <c r="I193" s="87"/>
      <c r="J193" s="127"/>
      <c r="K193" s="87"/>
      <c r="L193" s="87"/>
      <c r="M193" s="87"/>
      <c r="N193" s="87"/>
      <c r="O193" s="87"/>
      <c r="P193" s="87"/>
      <c r="Q193" s="87"/>
      <c r="R193" s="87"/>
    </row>
    <row r="194" spans="1:18" x14ac:dyDescent="0.25">
      <c r="A194" s="73" t="s">
        <v>165</v>
      </c>
      <c r="B194" s="87"/>
      <c r="C194" s="87"/>
      <c r="D194" s="148"/>
      <c r="E194" s="148"/>
      <c r="F194" s="148"/>
      <c r="G194" s="148"/>
      <c r="H194" s="148"/>
      <c r="I194" s="148"/>
      <c r="J194" s="148"/>
      <c r="K194" s="148"/>
      <c r="L194" s="148"/>
      <c r="M194" s="148"/>
      <c r="N194" s="87"/>
      <c r="O194" s="87"/>
      <c r="P194" s="87"/>
      <c r="Q194" s="87"/>
      <c r="R194" s="87"/>
    </row>
    <row r="195" spans="1:18" ht="15.75" x14ac:dyDescent="0.25">
      <c r="A195" s="149" t="s">
        <v>166</v>
      </c>
      <c r="B195" s="125">
        <v>1</v>
      </c>
      <c r="C195" s="125">
        <v>1</v>
      </c>
      <c r="D195" s="125">
        <v>1</v>
      </c>
      <c r="E195" s="125">
        <v>1</v>
      </c>
      <c r="F195" s="125">
        <v>1</v>
      </c>
      <c r="G195" s="125">
        <v>1</v>
      </c>
      <c r="H195" s="125">
        <v>1</v>
      </c>
      <c r="I195" s="125">
        <v>1</v>
      </c>
      <c r="J195" s="125">
        <v>1</v>
      </c>
      <c r="K195" s="125">
        <v>1</v>
      </c>
      <c r="L195" s="125">
        <v>1</v>
      </c>
      <c r="M195" s="125">
        <v>1</v>
      </c>
      <c r="N195" s="125"/>
      <c r="O195" s="125"/>
      <c r="P195" s="125"/>
      <c r="Q195" s="125"/>
      <c r="R195" s="125"/>
    </row>
    <row r="196" spans="1:18" x14ac:dyDescent="0.25">
      <c r="A196" s="85"/>
      <c r="B196" s="87"/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</row>
    <row r="197" spans="1:18" x14ac:dyDescent="0.25">
      <c r="A197" s="73" t="s">
        <v>167</v>
      </c>
      <c r="B197" s="87">
        <v>1</v>
      </c>
      <c r="C197" s="87">
        <v>1</v>
      </c>
      <c r="D197" s="87">
        <v>1</v>
      </c>
      <c r="E197" s="87">
        <v>1</v>
      </c>
      <c r="F197" s="87">
        <v>1</v>
      </c>
      <c r="G197" s="87">
        <v>1</v>
      </c>
      <c r="H197" s="87">
        <v>1</v>
      </c>
      <c r="I197" s="87">
        <v>1</v>
      </c>
      <c r="J197" s="87">
        <v>1</v>
      </c>
      <c r="K197" s="87">
        <v>1</v>
      </c>
      <c r="L197" s="87">
        <v>1</v>
      </c>
      <c r="M197" s="87">
        <v>1</v>
      </c>
      <c r="N197" s="87"/>
      <c r="O197" s="87"/>
      <c r="P197" s="87"/>
      <c r="Q197" s="87"/>
      <c r="R197" s="87"/>
    </row>
    <row r="198" spans="1:18" ht="18" x14ac:dyDescent="0.25">
      <c r="A198" s="73" t="s">
        <v>168</v>
      </c>
      <c r="B198" s="87">
        <v>1180</v>
      </c>
      <c r="C198" s="87">
        <v>1180</v>
      </c>
      <c r="D198" s="87">
        <v>1180</v>
      </c>
      <c r="E198" s="87">
        <v>1180</v>
      </c>
      <c r="F198" s="87">
        <v>1180</v>
      </c>
      <c r="G198" s="87">
        <v>1180</v>
      </c>
      <c r="H198" s="87">
        <v>1180</v>
      </c>
      <c r="I198" s="87">
        <v>1180</v>
      </c>
      <c r="J198" s="87">
        <v>1180</v>
      </c>
      <c r="K198" s="87">
        <v>1180</v>
      </c>
      <c r="L198" s="87">
        <v>1180</v>
      </c>
      <c r="M198" s="87">
        <v>1180</v>
      </c>
      <c r="N198" s="87"/>
      <c r="O198" s="87"/>
      <c r="P198" s="87"/>
      <c r="Q198" s="87"/>
      <c r="R198" s="87"/>
    </row>
    <row r="199" spans="1:18" ht="15.75" x14ac:dyDescent="0.25">
      <c r="A199" s="150"/>
      <c r="B199" s="151"/>
      <c r="C199" s="151"/>
      <c r="D199" s="151"/>
      <c r="E199" s="151"/>
      <c r="F199" s="151"/>
      <c r="G199" s="151"/>
      <c r="H199" s="151"/>
      <c r="I199" s="151"/>
      <c r="J199" s="151"/>
      <c r="K199" s="151"/>
      <c r="L199" s="151"/>
      <c r="M199" s="151"/>
      <c r="N199" s="151"/>
      <c r="O199" s="151"/>
      <c r="P199" s="151"/>
      <c r="Q199" s="151"/>
      <c r="R199" s="151"/>
    </row>
    <row r="200" spans="1:18" ht="15.75" x14ac:dyDescent="0.25">
      <c r="A200" s="152"/>
      <c r="B200" s="151"/>
      <c r="C200" s="151"/>
      <c r="D200" s="151"/>
      <c r="E200" s="151"/>
      <c r="F200" s="151"/>
      <c r="G200" s="151"/>
      <c r="H200" s="141"/>
      <c r="I200" s="141"/>
      <c r="J200" s="141"/>
      <c r="K200" s="141"/>
      <c r="L200" s="141"/>
      <c r="M200" s="141"/>
      <c r="N200" s="141"/>
      <c r="O200" s="141"/>
      <c r="P200" s="141"/>
      <c r="Q200" s="141"/>
      <c r="R200" s="141"/>
    </row>
    <row r="201" spans="1:18" ht="15.75" x14ac:dyDescent="0.25">
      <c r="A201" s="104" t="s">
        <v>169</v>
      </c>
      <c r="B201" s="89">
        <f>+B202+B209+B210</f>
        <v>7</v>
      </c>
      <c r="C201" s="89">
        <f t="shared" ref="C201:M201" si="55">+C202+C209+C210</f>
        <v>7</v>
      </c>
      <c r="D201" s="89">
        <f t="shared" si="55"/>
        <v>7</v>
      </c>
      <c r="E201" s="89">
        <f t="shared" si="55"/>
        <v>7</v>
      </c>
      <c r="F201" s="89">
        <v>28</v>
      </c>
      <c r="G201" s="89">
        <f t="shared" si="55"/>
        <v>7</v>
      </c>
      <c r="H201" s="89">
        <v>28</v>
      </c>
      <c r="I201" s="89">
        <f t="shared" ref="I201" si="56">+I202+I209+I210</f>
        <v>7</v>
      </c>
      <c r="J201" s="89">
        <f t="shared" si="55"/>
        <v>7</v>
      </c>
      <c r="K201" s="89">
        <f t="shared" si="55"/>
        <v>7</v>
      </c>
      <c r="L201" s="89">
        <f t="shared" si="55"/>
        <v>7</v>
      </c>
      <c r="M201" s="89">
        <f t="shared" si="55"/>
        <v>7</v>
      </c>
      <c r="N201" s="89"/>
      <c r="O201" s="89"/>
      <c r="P201" s="89"/>
      <c r="Q201" s="89"/>
      <c r="R201" s="89"/>
    </row>
    <row r="202" spans="1:18" ht="15.75" x14ac:dyDescent="0.25">
      <c r="A202" s="129" t="s">
        <v>170</v>
      </c>
      <c r="B202" s="123">
        <f>SUM(B203:B208)</f>
        <v>7</v>
      </c>
      <c r="C202" s="123">
        <f t="shared" ref="C202:M202" si="57">SUM(C203:C208)</f>
        <v>7</v>
      </c>
      <c r="D202" s="123">
        <f t="shared" si="57"/>
        <v>7</v>
      </c>
      <c r="E202" s="123">
        <f t="shared" si="57"/>
        <v>7</v>
      </c>
      <c r="F202" s="123">
        <v>25</v>
      </c>
      <c r="G202" s="123">
        <f t="shared" si="57"/>
        <v>7</v>
      </c>
      <c r="H202" s="123">
        <v>25</v>
      </c>
      <c r="I202" s="123">
        <f t="shared" si="57"/>
        <v>7</v>
      </c>
      <c r="J202" s="123">
        <f t="shared" si="57"/>
        <v>7</v>
      </c>
      <c r="K202" s="123">
        <f t="shared" si="57"/>
        <v>7</v>
      </c>
      <c r="L202" s="123">
        <f t="shared" si="57"/>
        <v>7</v>
      </c>
      <c r="M202" s="123">
        <f t="shared" si="57"/>
        <v>7</v>
      </c>
      <c r="N202" s="123"/>
      <c r="O202" s="123"/>
      <c r="P202" s="123"/>
      <c r="Q202" s="123"/>
      <c r="R202" s="123"/>
    </row>
    <row r="203" spans="1:18" x14ac:dyDescent="0.25">
      <c r="A203" s="30" t="s">
        <v>171</v>
      </c>
      <c r="B203" s="87">
        <v>3</v>
      </c>
      <c r="C203" s="87">
        <v>3</v>
      </c>
      <c r="D203" s="87">
        <v>3</v>
      </c>
      <c r="E203" s="87">
        <v>3</v>
      </c>
      <c r="F203" s="87">
        <v>3</v>
      </c>
      <c r="G203" s="87">
        <v>3</v>
      </c>
      <c r="H203" s="87">
        <v>3</v>
      </c>
      <c r="I203" s="87">
        <v>3</v>
      </c>
      <c r="J203" s="87">
        <v>3</v>
      </c>
      <c r="K203" s="87">
        <v>3</v>
      </c>
      <c r="L203" s="87">
        <v>3</v>
      </c>
      <c r="M203" s="87">
        <v>3</v>
      </c>
      <c r="N203" s="87"/>
      <c r="O203" s="87"/>
      <c r="P203" s="87"/>
      <c r="Q203" s="87"/>
      <c r="R203" s="87"/>
    </row>
    <row r="204" spans="1:18" x14ac:dyDescent="0.25">
      <c r="A204" s="30" t="s">
        <v>172</v>
      </c>
      <c r="B204" s="87">
        <v>0</v>
      </c>
      <c r="C204" s="87">
        <v>0</v>
      </c>
      <c r="D204" s="87">
        <v>0</v>
      </c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</row>
    <row r="205" spans="1:18" x14ac:dyDescent="0.25">
      <c r="A205" s="30" t="s">
        <v>173</v>
      </c>
      <c r="B205" s="87"/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</row>
    <row r="206" spans="1:18" x14ac:dyDescent="0.25">
      <c r="A206" s="30" t="s">
        <v>172</v>
      </c>
      <c r="B206" s="87"/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</row>
    <row r="207" spans="1:18" x14ac:dyDescent="0.25">
      <c r="A207" s="30" t="s">
        <v>174</v>
      </c>
      <c r="B207" s="87">
        <v>4</v>
      </c>
      <c r="C207" s="87">
        <v>4</v>
      </c>
      <c r="D207" s="87">
        <v>4</v>
      </c>
      <c r="E207" s="87">
        <v>4</v>
      </c>
      <c r="F207" s="87">
        <v>4</v>
      </c>
      <c r="G207" s="87">
        <v>4</v>
      </c>
      <c r="H207" s="87">
        <v>4</v>
      </c>
      <c r="I207" s="87">
        <v>4</v>
      </c>
      <c r="J207" s="87">
        <v>4</v>
      </c>
      <c r="K207" s="87">
        <v>4</v>
      </c>
      <c r="L207" s="87">
        <v>4</v>
      </c>
      <c r="M207" s="87">
        <v>4</v>
      </c>
      <c r="N207" s="87"/>
      <c r="O207" s="87"/>
      <c r="P207" s="87"/>
      <c r="Q207" s="87"/>
      <c r="R207" s="22"/>
    </row>
    <row r="208" spans="1:18" x14ac:dyDescent="0.25">
      <c r="A208" s="30" t="s">
        <v>172</v>
      </c>
      <c r="B208" s="87">
        <v>0</v>
      </c>
      <c r="C208" s="87">
        <v>0</v>
      </c>
      <c r="D208" s="87">
        <v>0</v>
      </c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22"/>
    </row>
    <row r="209" spans="1:18" ht="15.75" x14ac:dyDescent="0.25">
      <c r="A209" s="153" t="s">
        <v>175</v>
      </c>
      <c r="B209" s="87"/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22"/>
    </row>
    <row r="210" spans="1:18" x14ac:dyDescent="0.25">
      <c r="A210" s="32" t="s">
        <v>176</v>
      </c>
      <c r="B210" s="87"/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22"/>
    </row>
    <row r="211" spans="1:18" ht="15.75" x14ac:dyDescent="0.25">
      <c r="A211" s="154"/>
      <c r="B211" s="155"/>
      <c r="C211" s="155"/>
      <c r="D211" s="155"/>
      <c r="E211" s="155"/>
      <c r="F211" s="155"/>
      <c r="G211" s="155"/>
      <c r="H211" s="155"/>
      <c r="I211" s="156"/>
      <c r="J211" s="155"/>
      <c r="K211" s="155"/>
      <c r="L211" s="155"/>
      <c r="M211" s="155"/>
      <c r="N211" s="155"/>
      <c r="O211" s="155"/>
      <c r="P211" s="155"/>
      <c r="Q211" s="155"/>
      <c r="R211" s="22"/>
    </row>
    <row r="212" spans="1:18" ht="15.75" x14ac:dyDescent="0.25">
      <c r="A212" s="104" t="s">
        <v>177</v>
      </c>
      <c r="B212" s="157"/>
      <c r="C212" s="157"/>
      <c r="D212" s="157"/>
      <c r="E212" s="157"/>
      <c r="F212" s="157"/>
      <c r="G212" s="157"/>
      <c r="H212" s="157"/>
      <c r="I212" s="158"/>
      <c r="J212" s="157"/>
      <c r="K212" s="157"/>
      <c r="L212" s="159"/>
      <c r="M212" s="157"/>
      <c r="N212" s="157"/>
      <c r="O212" s="157"/>
      <c r="P212" s="157"/>
      <c r="Q212" s="157"/>
      <c r="R212" s="22"/>
    </row>
    <row r="213" spans="1:18" x14ac:dyDescent="0.25">
      <c r="A213" s="73" t="s">
        <v>178</v>
      </c>
      <c r="B213" s="87">
        <v>3</v>
      </c>
      <c r="C213" s="87">
        <v>3</v>
      </c>
      <c r="D213" s="87">
        <v>3</v>
      </c>
      <c r="E213" s="87">
        <v>3</v>
      </c>
      <c r="F213" s="87">
        <v>3</v>
      </c>
      <c r="G213" s="87">
        <v>3</v>
      </c>
      <c r="H213" s="160">
        <v>3</v>
      </c>
      <c r="I213" s="160">
        <v>3</v>
      </c>
      <c r="J213" s="161">
        <v>3</v>
      </c>
      <c r="K213" s="161">
        <v>3</v>
      </c>
      <c r="L213" s="161">
        <v>3</v>
      </c>
      <c r="M213" s="161">
        <v>3</v>
      </c>
      <c r="N213" s="87"/>
      <c r="O213" s="87"/>
      <c r="P213" s="87"/>
      <c r="Q213" s="87"/>
      <c r="R213" s="22"/>
    </row>
    <row r="214" spans="1:18" x14ac:dyDescent="0.25">
      <c r="A214" s="73" t="s">
        <v>179</v>
      </c>
      <c r="B214" s="87">
        <v>6</v>
      </c>
      <c r="C214" s="87">
        <v>7</v>
      </c>
      <c r="D214" s="87">
        <v>5</v>
      </c>
      <c r="E214" s="87">
        <v>9</v>
      </c>
      <c r="F214" s="87">
        <v>8</v>
      </c>
      <c r="G214" s="87">
        <v>15</v>
      </c>
      <c r="H214" s="161">
        <v>7</v>
      </c>
      <c r="I214" s="160">
        <v>21</v>
      </c>
      <c r="J214" s="161">
        <v>10</v>
      </c>
      <c r="K214" s="161">
        <v>5</v>
      </c>
      <c r="L214" s="161">
        <v>3</v>
      </c>
      <c r="M214" s="162">
        <v>3</v>
      </c>
      <c r="N214" s="87"/>
      <c r="O214" s="87"/>
      <c r="P214" s="87"/>
      <c r="Q214" s="87"/>
      <c r="R214" s="22"/>
    </row>
    <row r="215" spans="1:18" x14ac:dyDescent="0.25">
      <c r="A215" s="73" t="s">
        <v>180</v>
      </c>
      <c r="B215" s="87">
        <v>6</v>
      </c>
      <c r="C215" s="87">
        <v>7</v>
      </c>
      <c r="D215" s="87">
        <v>5</v>
      </c>
      <c r="E215" s="87">
        <v>9</v>
      </c>
      <c r="F215" s="87">
        <v>8</v>
      </c>
      <c r="G215" s="87">
        <v>15</v>
      </c>
      <c r="H215" s="161">
        <v>7</v>
      </c>
      <c r="I215" s="160">
        <v>21</v>
      </c>
      <c r="J215" s="161">
        <v>10</v>
      </c>
      <c r="K215" s="161">
        <v>5</v>
      </c>
      <c r="L215" s="161">
        <v>3</v>
      </c>
      <c r="M215" s="162">
        <v>9</v>
      </c>
      <c r="N215" s="87"/>
      <c r="O215" s="87"/>
      <c r="P215" s="87"/>
      <c r="Q215" s="87"/>
      <c r="R215" s="22"/>
    </row>
    <row r="216" spans="1:18" x14ac:dyDescent="0.25">
      <c r="A216" s="73" t="s">
        <v>181</v>
      </c>
      <c r="B216" s="87">
        <v>0</v>
      </c>
      <c r="C216" s="87">
        <v>0</v>
      </c>
      <c r="D216" s="87">
        <v>0</v>
      </c>
      <c r="E216" s="87">
        <v>0</v>
      </c>
      <c r="F216" s="87">
        <v>0</v>
      </c>
      <c r="G216" s="87"/>
      <c r="H216" s="160"/>
      <c r="I216" s="160"/>
      <c r="J216" s="161"/>
      <c r="K216" s="161"/>
      <c r="L216" s="161"/>
      <c r="M216" s="162"/>
      <c r="N216" s="87"/>
      <c r="O216" s="87"/>
      <c r="P216" s="87"/>
      <c r="Q216" s="87"/>
      <c r="R216" s="22"/>
    </row>
    <row r="217" spans="1:18" x14ac:dyDescent="0.25">
      <c r="A217" s="73" t="s">
        <v>182</v>
      </c>
      <c r="B217" s="87">
        <v>0</v>
      </c>
      <c r="C217" s="87">
        <v>0</v>
      </c>
      <c r="D217" s="87">
        <v>0</v>
      </c>
      <c r="E217" s="87">
        <v>0</v>
      </c>
      <c r="F217" s="87">
        <v>17</v>
      </c>
      <c r="G217" s="87">
        <v>20</v>
      </c>
      <c r="H217" s="160">
        <v>10</v>
      </c>
      <c r="I217" s="160">
        <v>29</v>
      </c>
      <c r="J217" s="161">
        <v>12</v>
      </c>
      <c r="K217" s="161">
        <v>8</v>
      </c>
      <c r="L217" s="161">
        <v>10</v>
      </c>
      <c r="M217" s="162">
        <v>17</v>
      </c>
      <c r="N217" s="87"/>
      <c r="O217" s="87"/>
      <c r="P217" s="87"/>
      <c r="Q217" s="87"/>
      <c r="R217" s="22"/>
    </row>
    <row r="218" spans="1:18" x14ac:dyDescent="0.25">
      <c r="A218" s="73" t="s">
        <v>183</v>
      </c>
      <c r="B218" s="87">
        <v>0</v>
      </c>
      <c r="C218" s="87">
        <v>0</v>
      </c>
      <c r="D218" s="87">
        <v>0</v>
      </c>
      <c r="E218" s="87">
        <v>0</v>
      </c>
      <c r="F218" s="87">
        <v>17</v>
      </c>
      <c r="G218" s="87">
        <v>20</v>
      </c>
      <c r="H218" s="160">
        <v>10</v>
      </c>
      <c r="I218" s="160">
        <v>29</v>
      </c>
      <c r="J218" s="161">
        <v>12</v>
      </c>
      <c r="K218" s="161">
        <v>8</v>
      </c>
      <c r="L218" s="161">
        <v>10</v>
      </c>
      <c r="M218" s="162">
        <v>17</v>
      </c>
      <c r="N218" s="87"/>
      <c r="O218" s="87"/>
      <c r="P218" s="87"/>
      <c r="Q218" s="87"/>
      <c r="R218" s="22"/>
    </row>
    <row r="219" spans="1:18" x14ac:dyDescent="0.25">
      <c r="A219" s="73" t="s">
        <v>184</v>
      </c>
      <c r="B219" s="87">
        <f>B127</f>
        <v>1554</v>
      </c>
      <c r="C219" s="87">
        <f>C127</f>
        <v>1554</v>
      </c>
      <c r="D219" s="87">
        <f t="shared" ref="D219:M219" si="58">D127</f>
        <v>1554</v>
      </c>
      <c r="E219" s="87">
        <f t="shared" si="58"/>
        <v>1554</v>
      </c>
      <c r="F219" s="87">
        <f t="shared" si="58"/>
        <v>1556</v>
      </c>
      <c r="G219" s="87">
        <f>F219</f>
        <v>1556</v>
      </c>
      <c r="H219" s="87">
        <f>G219</f>
        <v>1556</v>
      </c>
      <c r="I219" s="87">
        <f>H219</f>
        <v>1556</v>
      </c>
      <c r="J219" s="87">
        <f t="shared" si="58"/>
        <v>1554</v>
      </c>
      <c r="K219" s="87">
        <f t="shared" si="58"/>
        <v>1554</v>
      </c>
      <c r="L219" s="87">
        <f t="shared" si="58"/>
        <v>1554</v>
      </c>
      <c r="M219" s="87">
        <f t="shared" si="58"/>
        <v>1554</v>
      </c>
      <c r="N219" s="87"/>
      <c r="O219" s="87"/>
      <c r="P219" s="87"/>
      <c r="Q219" s="87"/>
      <c r="R219" s="22"/>
    </row>
    <row r="220" spans="1:18" x14ac:dyDescent="0.25">
      <c r="A220" s="163" t="s">
        <v>185</v>
      </c>
      <c r="B220" s="164">
        <v>0</v>
      </c>
      <c r="C220" s="164">
        <v>0</v>
      </c>
      <c r="D220" s="164">
        <v>0</v>
      </c>
      <c r="E220" s="164">
        <v>0</v>
      </c>
      <c r="F220" s="164"/>
      <c r="G220" s="164">
        <v>0</v>
      </c>
      <c r="H220" s="165">
        <v>0</v>
      </c>
      <c r="I220" s="165">
        <v>0</v>
      </c>
      <c r="J220" s="165"/>
      <c r="K220" s="165"/>
      <c r="L220" s="165"/>
      <c r="M220" s="166"/>
      <c r="N220" s="164"/>
      <c r="O220" s="164"/>
      <c r="P220" s="164"/>
      <c r="Q220" s="164"/>
      <c r="R220" s="22"/>
    </row>
    <row r="222" spans="1:18" x14ac:dyDescent="0.25">
      <c r="A222" s="184" t="s">
        <v>188</v>
      </c>
    </row>
    <row r="223" spans="1:18" x14ac:dyDescent="0.25">
      <c r="A223" s="184" t="s">
        <v>189</v>
      </c>
    </row>
    <row r="224" spans="1:18" x14ac:dyDescent="0.25">
      <c r="A224" s="185"/>
    </row>
    <row r="225" spans="1:1" x14ac:dyDescent="0.25">
      <c r="A225" s="186" t="s">
        <v>190</v>
      </c>
    </row>
    <row r="226" spans="1:1" x14ac:dyDescent="0.25">
      <c r="A226" s="186" t="s">
        <v>191</v>
      </c>
    </row>
    <row r="227" spans="1:1" x14ac:dyDescent="0.25">
      <c r="A227" s="183"/>
    </row>
  </sheetData>
  <mergeCells count="5">
    <mergeCell ref="A1:R1"/>
    <mergeCell ref="A3:R3"/>
    <mergeCell ref="A4:R4"/>
    <mergeCell ref="A6:R6"/>
    <mergeCell ref="A7:R7"/>
  </mergeCells>
  <printOptions horizontalCentered="1"/>
  <pageMargins left="0.70866141732283472" right="0.70866141732283472" top="0.74803149606299213" bottom="0.74803149606299213" header="0.31496062992125984" footer="0.31496062992125984"/>
  <pageSetup scale="3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PIGOO ENE-OCTUBRE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Server</cp:lastModifiedBy>
  <cp:lastPrinted>2023-01-25T23:43:17Z</cp:lastPrinted>
  <dcterms:created xsi:type="dcterms:W3CDTF">2022-05-10T17:58:21Z</dcterms:created>
  <dcterms:modified xsi:type="dcterms:W3CDTF">2023-01-25T23:46:42Z</dcterms:modified>
</cp:coreProperties>
</file>